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 2020\ITDIF 2020\Programa anual de adquisiciones\"/>
    </mc:Choice>
  </mc:AlternateContent>
  <bookViews>
    <workbookView xWindow="0" yWindow="0" windowWidth="24000" windowHeight="9735" activeTab="4"/>
  </bookViews>
  <sheets>
    <sheet name="CONSOLIDADO" sheetId="1" r:id="rId1"/>
    <sheet name="COSTO OP POR UR" sheetId="7" r:id="rId2"/>
    <sheet name="CONCEPTO" sheetId="3" r:id="rId3"/>
    <sheet name="EXPECTATIVA CIERRE" sheetId="6" r:id="rId4"/>
    <sheet name="CALENDARIO" sheetId="8" r:id="rId5"/>
  </sheets>
  <definedNames>
    <definedName name="_xlnm._FilterDatabase" localSheetId="4" hidden="1">CALENDARIO!$A$5:$D$213</definedName>
    <definedName name="_xlnm._FilterDatabase" localSheetId="1" hidden="1">'COSTO OP POR UR'!$A$5:$H$213</definedName>
    <definedName name="_xlnm._FilterDatabase" localSheetId="3" hidden="1">'EXPECTATIVA CIERRE'!$B$5:$P$189</definedName>
    <definedName name="_xlnm.Print_Titles" localSheetId="4">CALENDARIO!$1:$5</definedName>
    <definedName name="_xlnm.Print_Titles" localSheetId="2">CONCEPTO!$1:$8</definedName>
    <definedName name="_xlnm.Print_Titles" localSheetId="0">CONSOLIDADO!$1:$7</definedName>
    <definedName name="_xlnm.Print_Titles" localSheetId="1">'COSTO OP POR UR'!$1:$5</definedName>
    <definedName name="_xlnm.Print_Titles" localSheetId="3">'EXPECTATIVA CIERRE'!$1:$5</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1" i="8" l="1"/>
  <c r="F211" i="8"/>
  <c r="G211" i="8"/>
  <c r="H211" i="8"/>
  <c r="I211" i="8"/>
  <c r="J211" i="8"/>
  <c r="K211" i="8"/>
  <c r="L211" i="8"/>
  <c r="M211" i="8"/>
  <c r="N211" i="8"/>
  <c r="O211" i="8"/>
  <c r="P211" i="8"/>
  <c r="D211" i="8"/>
  <c r="E203" i="8"/>
  <c r="F203" i="8"/>
  <c r="G203" i="8"/>
  <c r="H203" i="8"/>
  <c r="I203" i="8"/>
  <c r="J203" i="8"/>
  <c r="K203" i="8"/>
  <c r="L203" i="8"/>
  <c r="M203" i="8"/>
  <c r="N203" i="8"/>
  <c r="O203" i="8"/>
  <c r="P203" i="8"/>
  <c r="D203" i="8"/>
  <c r="E199" i="8"/>
  <c r="F199" i="8"/>
  <c r="G199" i="8"/>
  <c r="H199" i="8"/>
  <c r="I199" i="8"/>
  <c r="J199" i="8"/>
  <c r="K199" i="8"/>
  <c r="L199" i="8"/>
  <c r="M199" i="8"/>
  <c r="N199" i="8"/>
  <c r="O199" i="8"/>
  <c r="P199" i="8"/>
  <c r="D199" i="8"/>
  <c r="E196" i="8"/>
  <c r="F196" i="8"/>
  <c r="G196" i="8"/>
  <c r="H196" i="8"/>
  <c r="I196" i="8"/>
  <c r="J196" i="8"/>
  <c r="K196" i="8"/>
  <c r="L196" i="8"/>
  <c r="M196" i="8"/>
  <c r="N196" i="8"/>
  <c r="O196" i="8"/>
  <c r="P196" i="8"/>
  <c r="D196" i="8"/>
  <c r="E184" i="8"/>
  <c r="F184" i="8"/>
  <c r="G184" i="8"/>
  <c r="H184" i="8"/>
  <c r="I184" i="8"/>
  <c r="J184" i="8"/>
  <c r="K184" i="8"/>
  <c r="K183" i="8" s="1"/>
  <c r="L184" i="8"/>
  <c r="M184" i="8"/>
  <c r="M183" i="8" s="1"/>
  <c r="N184" i="8"/>
  <c r="O184" i="8"/>
  <c r="O183" i="8" s="1"/>
  <c r="P184" i="8"/>
  <c r="D184" i="8"/>
  <c r="D183" i="8" s="1"/>
  <c r="E178" i="8"/>
  <c r="F178" i="8"/>
  <c r="G178" i="8"/>
  <c r="H178" i="8"/>
  <c r="I178" i="8"/>
  <c r="J178" i="8"/>
  <c r="K178" i="8"/>
  <c r="L178" i="8"/>
  <c r="M178" i="8"/>
  <c r="N178" i="8"/>
  <c r="O178" i="8"/>
  <c r="P178" i="8"/>
  <c r="D178" i="8"/>
  <c r="E172" i="8"/>
  <c r="F172" i="8"/>
  <c r="G172" i="8"/>
  <c r="H172" i="8"/>
  <c r="I172" i="8"/>
  <c r="J172" i="8"/>
  <c r="K172" i="8"/>
  <c r="L172" i="8"/>
  <c r="M172" i="8"/>
  <c r="N172" i="8"/>
  <c r="O172" i="8"/>
  <c r="P172" i="8"/>
  <c r="D172" i="8"/>
  <c r="H161" i="8"/>
  <c r="E161" i="8"/>
  <c r="F161" i="8"/>
  <c r="G161" i="8"/>
  <c r="I161" i="8"/>
  <c r="J161" i="8"/>
  <c r="K161" i="8"/>
  <c r="L161" i="8"/>
  <c r="M161" i="8"/>
  <c r="N161" i="8"/>
  <c r="O161" i="8"/>
  <c r="P161" i="8"/>
  <c r="D161" i="8"/>
  <c r="E157" i="8"/>
  <c r="F157" i="8"/>
  <c r="G157" i="8"/>
  <c r="H157" i="8"/>
  <c r="I157" i="8"/>
  <c r="J157" i="8"/>
  <c r="K157" i="8"/>
  <c r="L157" i="8"/>
  <c r="M157" i="8"/>
  <c r="N157" i="8"/>
  <c r="O157" i="8"/>
  <c r="P157" i="8"/>
  <c r="D157" i="8"/>
  <c r="E148" i="8"/>
  <c r="F148" i="8"/>
  <c r="G148" i="8"/>
  <c r="H148" i="8"/>
  <c r="I148" i="8"/>
  <c r="J148" i="8"/>
  <c r="K148" i="8"/>
  <c r="L148" i="8"/>
  <c r="M148" i="8"/>
  <c r="N148" i="8"/>
  <c r="O148" i="8"/>
  <c r="P148" i="8"/>
  <c r="D148" i="8"/>
  <c r="E142" i="8"/>
  <c r="F142" i="8"/>
  <c r="G142" i="8"/>
  <c r="H142" i="8"/>
  <c r="I142" i="8"/>
  <c r="J142" i="8"/>
  <c r="K142" i="8"/>
  <c r="L142" i="8"/>
  <c r="M142" i="8"/>
  <c r="N142" i="8"/>
  <c r="O142" i="8"/>
  <c r="P142" i="8"/>
  <c r="D142" i="8"/>
  <c r="E130" i="8"/>
  <c r="F130" i="8"/>
  <c r="G130" i="8"/>
  <c r="H130" i="8"/>
  <c r="I130" i="8"/>
  <c r="J130" i="8"/>
  <c r="K130" i="8"/>
  <c r="L130" i="8"/>
  <c r="M130" i="8"/>
  <c r="N130" i="8"/>
  <c r="O130" i="8"/>
  <c r="P130" i="8"/>
  <c r="D130" i="8"/>
  <c r="E121" i="8"/>
  <c r="F121" i="8"/>
  <c r="G121" i="8"/>
  <c r="H121" i="8"/>
  <c r="I121" i="8"/>
  <c r="J121" i="8"/>
  <c r="K121" i="8"/>
  <c r="L121" i="8"/>
  <c r="M121" i="8"/>
  <c r="N121" i="8"/>
  <c r="O121" i="8"/>
  <c r="P121" i="8"/>
  <c r="D121" i="8"/>
  <c r="E109" i="8"/>
  <c r="F109" i="8"/>
  <c r="F108" i="8" s="1"/>
  <c r="G109" i="8"/>
  <c r="H109" i="8"/>
  <c r="H108" i="8" s="1"/>
  <c r="I109" i="8"/>
  <c r="J109" i="8"/>
  <c r="J108" i="8" s="1"/>
  <c r="K109" i="8"/>
  <c r="L109" i="8"/>
  <c r="L108" i="8" s="1"/>
  <c r="M109" i="8"/>
  <c r="N109" i="8"/>
  <c r="N108" i="8" s="1"/>
  <c r="O109" i="8"/>
  <c r="P109" i="8"/>
  <c r="P108" i="8" s="1"/>
  <c r="D109" i="8"/>
  <c r="E79" i="8"/>
  <c r="F79" i="8"/>
  <c r="G79" i="8"/>
  <c r="H79" i="8"/>
  <c r="I79" i="8"/>
  <c r="J79" i="8"/>
  <c r="K79" i="8"/>
  <c r="L79" i="8"/>
  <c r="M79" i="8"/>
  <c r="N79" i="8"/>
  <c r="O79" i="8"/>
  <c r="P79" i="8"/>
  <c r="D79" i="8"/>
  <c r="E68" i="8"/>
  <c r="F68" i="8"/>
  <c r="G68" i="8"/>
  <c r="H68" i="8"/>
  <c r="I68" i="8"/>
  <c r="J68" i="8"/>
  <c r="K68" i="8"/>
  <c r="L68" i="8"/>
  <c r="M68" i="8"/>
  <c r="N68" i="8"/>
  <c r="O68" i="8"/>
  <c r="P68" i="8"/>
  <c r="D68" i="8"/>
  <c r="E66" i="8"/>
  <c r="D66" i="8"/>
  <c r="E58" i="8"/>
  <c r="F58" i="8"/>
  <c r="G58" i="8"/>
  <c r="H58" i="8"/>
  <c r="I58" i="8"/>
  <c r="J58" i="8"/>
  <c r="K58" i="8"/>
  <c r="L58" i="8"/>
  <c r="M58" i="8"/>
  <c r="N58" i="8"/>
  <c r="O58" i="8"/>
  <c r="P58" i="8"/>
  <c r="D58" i="8"/>
  <c r="E36" i="8"/>
  <c r="F36" i="8"/>
  <c r="G36" i="8"/>
  <c r="H36" i="8"/>
  <c r="I36" i="8"/>
  <c r="J36" i="8"/>
  <c r="K36" i="8"/>
  <c r="L36" i="8"/>
  <c r="M36" i="8"/>
  <c r="N36" i="8"/>
  <c r="O36" i="8"/>
  <c r="P36" i="8"/>
  <c r="D36" i="8"/>
  <c r="E31" i="8"/>
  <c r="F31" i="8"/>
  <c r="G31" i="8"/>
  <c r="H31" i="8"/>
  <c r="I31" i="8"/>
  <c r="J31" i="8"/>
  <c r="K31" i="8"/>
  <c r="L31" i="8"/>
  <c r="M31" i="8"/>
  <c r="N31" i="8"/>
  <c r="O31" i="8"/>
  <c r="P31" i="8"/>
  <c r="D31" i="8"/>
  <c r="D7" i="8"/>
  <c r="F7" i="8"/>
  <c r="G7" i="8"/>
  <c r="H7" i="8"/>
  <c r="I7" i="8"/>
  <c r="J7" i="8"/>
  <c r="K7" i="8"/>
  <c r="L7" i="8"/>
  <c r="M7" i="8"/>
  <c r="N7" i="8"/>
  <c r="O7" i="8"/>
  <c r="P7" i="8"/>
  <c r="E7" i="8"/>
  <c r="E6" i="8" s="1"/>
  <c r="D213" i="7"/>
  <c r="D212" i="7"/>
  <c r="H211" i="7"/>
  <c r="G211" i="7"/>
  <c r="F211" i="7"/>
  <c r="E211" i="7"/>
  <c r="D210" i="7"/>
  <c r="D209" i="7"/>
  <c r="D208" i="7"/>
  <c r="D207" i="7"/>
  <c r="D206" i="7"/>
  <c r="D205" i="7"/>
  <c r="D204" i="7"/>
  <c r="H203" i="7"/>
  <c r="G203" i="7"/>
  <c r="F203" i="7"/>
  <c r="E203" i="7"/>
  <c r="D202" i="7"/>
  <c r="D201" i="7"/>
  <c r="D200" i="7"/>
  <c r="H199" i="7"/>
  <c r="G199" i="7"/>
  <c r="F199" i="7"/>
  <c r="E199" i="7"/>
  <c r="D198" i="7"/>
  <c r="D197" i="7"/>
  <c r="H196" i="7"/>
  <c r="G196" i="7"/>
  <c r="F196" i="7"/>
  <c r="E196" i="7"/>
  <c r="D195" i="7"/>
  <c r="D194" i="7"/>
  <c r="D193" i="7"/>
  <c r="D192" i="7"/>
  <c r="D191" i="7"/>
  <c r="D190" i="7"/>
  <c r="D189" i="7"/>
  <c r="D188" i="7"/>
  <c r="D187" i="7"/>
  <c r="D186" i="7"/>
  <c r="D185" i="7"/>
  <c r="H184" i="7"/>
  <c r="G184" i="7"/>
  <c r="F184" i="7"/>
  <c r="E184" i="7"/>
  <c r="D182" i="7"/>
  <c r="D181" i="7"/>
  <c r="D180" i="7"/>
  <c r="D179" i="7"/>
  <c r="H178" i="7"/>
  <c r="G178" i="7"/>
  <c r="F178" i="7"/>
  <c r="E178" i="7"/>
  <c r="D177" i="7"/>
  <c r="D176" i="7"/>
  <c r="D175" i="7"/>
  <c r="D174" i="7"/>
  <c r="D173" i="7"/>
  <c r="H172" i="7"/>
  <c r="G172" i="7"/>
  <c r="F172" i="7"/>
  <c r="E172" i="7"/>
  <c r="D171" i="7"/>
  <c r="D170" i="7"/>
  <c r="D169" i="7"/>
  <c r="D168" i="7"/>
  <c r="D167" i="7"/>
  <c r="D166" i="7"/>
  <c r="D165" i="7"/>
  <c r="D164" i="7"/>
  <c r="D163" i="7"/>
  <c r="D162" i="7"/>
  <c r="H161" i="7"/>
  <c r="G161" i="7"/>
  <c r="F161" i="7"/>
  <c r="E161" i="7"/>
  <c r="D160" i="7"/>
  <c r="D159" i="7"/>
  <c r="D158" i="7"/>
  <c r="H157" i="7"/>
  <c r="G157" i="7"/>
  <c r="F157" i="7"/>
  <c r="E157" i="7"/>
  <c r="D156" i="7"/>
  <c r="D155" i="7"/>
  <c r="D154" i="7"/>
  <c r="D153" i="7"/>
  <c r="D152" i="7"/>
  <c r="D151" i="7"/>
  <c r="D150" i="7"/>
  <c r="D149" i="7"/>
  <c r="H148" i="7"/>
  <c r="G148" i="7"/>
  <c r="F148" i="7"/>
  <c r="E148" i="7"/>
  <c r="D147" i="7"/>
  <c r="D146" i="7"/>
  <c r="D145" i="7"/>
  <c r="D144" i="7"/>
  <c r="D143" i="7"/>
  <c r="H142" i="7"/>
  <c r="G142" i="7"/>
  <c r="F142" i="7"/>
  <c r="E142" i="7"/>
  <c r="D141" i="7"/>
  <c r="D140" i="7"/>
  <c r="D139" i="7"/>
  <c r="D138" i="7"/>
  <c r="D137" i="7"/>
  <c r="D136" i="7"/>
  <c r="D135" i="7"/>
  <c r="D134" i="7"/>
  <c r="D133" i="7"/>
  <c r="D132" i="7"/>
  <c r="D131" i="7"/>
  <c r="H130" i="7"/>
  <c r="G130" i="7"/>
  <c r="F130" i="7"/>
  <c r="E130" i="7"/>
  <c r="D129" i="7"/>
  <c r="D128" i="7"/>
  <c r="D127" i="7"/>
  <c r="D126" i="7"/>
  <c r="D125" i="7"/>
  <c r="D124" i="7"/>
  <c r="D123" i="7"/>
  <c r="D122" i="7"/>
  <c r="H121" i="7"/>
  <c r="G121" i="7"/>
  <c r="F121" i="7"/>
  <c r="E121" i="7"/>
  <c r="D120" i="7"/>
  <c r="D119" i="7"/>
  <c r="D118" i="7"/>
  <c r="D117" i="7"/>
  <c r="D116" i="7"/>
  <c r="D115" i="7"/>
  <c r="D114" i="7"/>
  <c r="D113" i="7"/>
  <c r="D112" i="7"/>
  <c r="D111" i="7"/>
  <c r="D110" i="7"/>
  <c r="H109" i="7"/>
  <c r="G109" i="7"/>
  <c r="F109" i="7"/>
  <c r="E109"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H79" i="7"/>
  <c r="G79" i="7"/>
  <c r="F79" i="7"/>
  <c r="E79" i="7"/>
  <c r="D78" i="7"/>
  <c r="D77" i="7"/>
  <c r="D76" i="7"/>
  <c r="D75" i="7"/>
  <c r="D74" i="7"/>
  <c r="D73" i="7"/>
  <c r="D72" i="7"/>
  <c r="D71" i="7"/>
  <c r="D70" i="7"/>
  <c r="D69" i="7"/>
  <c r="H68" i="7"/>
  <c r="G68" i="7"/>
  <c r="F68" i="7"/>
  <c r="E68" i="7"/>
  <c r="D67" i="7"/>
  <c r="D66" i="7" s="1"/>
  <c r="E24" i="3" s="1"/>
  <c r="H66" i="7"/>
  <c r="G66" i="7"/>
  <c r="F66" i="7"/>
  <c r="E66" i="7"/>
  <c r="D65" i="7"/>
  <c r="D64" i="7"/>
  <c r="D63" i="7"/>
  <c r="D62" i="7"/>
  <c r="D61" i="7"/>
  <c r="D60" i="7"/>
  <c r="D59" i="7"/>
  <c r="H58" i="7"/>
  <c r="G58" i="7"/>
  <c r="F58" i="7"/>
  <c r="E58" i="7"/>
  <c r="D57" i="7"/>
  <c r="D56" i="7"/>
  <c r="D55" i="7"/>
  <c r="D54" i="7"/>
  <c r="D53" i="7"/>
  <c r="D52" i="7"/>
  <c r="D51" i="7"/>
  <c r="D50" i="7"/>
  <c r="D49" i="7"/>
  <c r="D48" i="7"/>
  <c r="D47" i="7"/>
  <c r="D46" i="7"/>
  <c r="D45" i="7"/>
  <c r="D44" i="7"/>
  <c r="D43" i="7"/>
  <c r="D42" i="7"/>
  <c r="D41" i="7"/>
  <c r="D40" i="7"/>
  <c r="D39" i="7"/>
  <c r="D38" i="7"/>
  <c r="D37" i="7"/>
  <c r="H36" i="7"/>
  <c r="G36" i="7"/>
  <c r="F36" i="7"/>
  <c r="E36" i="7"/>
  <c r="D35" i="7"/>
  <c r="D34" i="7"/>
  <c r="D33" i="7"/>
  <c r="D32" i="7"/>
  <c r="H31" i="7"/>
  <c r="G31" i="7"/>
  <c r="F31" i="7"/>
  <c r="E31" i="7"/>
  <c r="D30" i="7"/>
  <c r="D29" i="7"/>
  <c r="D28" i="7"/>
  <c r="D27" i="7"/>
  <c r="D26" i="7"/>
  <c r="D25" i="7"/>
  <c r="D24" i="7"/>
  <c r="D23" i="7"/>
  <c r="D22" i="7"/>
  <c r="D21" i="7"/>
  <c r="D20" i="7"/>
  <c r="D19" i="7"/>
  <c r="D18" i="7"/>
  <c r="D17" i="7"/>
  <c r="D16" i="7"/>
  <c r="D15" i="7"/>
  <c r="D14" i="7"/>
  <c r="D13" i="7"/>
  <c r="D12" i="7"/>
  <c r="D11" i="7"/>
  <c r="D10" i="7"/>
  <c r="D9" i="7"/>
  <c r="D8" i="7"/>
  <c r="H7" i="7"/>
  <c r="G7" i="7"/>
  <c r="F7" i="7"/>
  <c r="E7" i="7"/>
  <c r="D6" i="8" l="1"/>
  <c r="P183" i="8"/>
  <c r="N183" i="8"/>
  <c r="L183" i="8"/>
  <c r="J183" i="8"/>
  <c r="H183" i="8"/>
  <c r="F183" i="8"/>
  <c r="I183" i="8"/>
  <c r="G183" i="8"/>
  <c r="E183" i="8"/>
  <c r="O108" i="8"/>
  <c r="M108" i="8"/>
  <c r="K108" i="8"/>
  <c r="I108" i="8"/>
  <c r="G108" i="8"/>
  <c r="D108" i="8"/>
  <c r="D215" i="8"/>
  <c r="E108" i="8"/>
  <c r="G66" i="8"/>
  <c r="G6" i="8" s="1"/>
  <c r="G215" i="8" s="1"/>
  <c r="F66" i="8"/>
  <c r="F6" i="8" s="1"/>
  <c r="F215" i="8" s="1"/>
  <c r="F108" i="7"/>
  <c r="E6" i="7"/>
  <c r="G6" i="7"/>
  <c r="D7" i="7"/>
  <c r="E19" i="3" s="1"/>
  <c r="F6" i="7"/>
  <c r="H6" i="7"/>
  <c r="D58" i="7"/>
  <c r="E23" i="3" s="1"/>
  <c r="D68" i="7"/>
  <c r="E25" i="3" s="1"/>
  <c r="D79" i="7"/>
  <c r="E27" i="3" s="1"/>
  <c r="D161" i="7"/>
  <c r="E36" i="3" s="1"/>
  <c r="D157" i="7"/>
  <c r="E35" i="3" s="1"/>
  <c r="E183" i="7"/>
  <c r="G183" i="7"/>
  <c r="D184" i="7"/>
  <c r="E54" i="3" s="1"/>
  <c r="F183" i="7"/>
  <c r="F215" i="7" s="1"/>
  <c r="H183" i="7"/>
  <c r="D203" i="7"/>
  <c r="E59" i="3" s="1"/>
  <c r="D36" i="7"/>
  <c r="E22" i="3" s="1"/>
  <c r="E108" i="7"/>
  <c r="G108" i="7"/>
  <c r="D109" i="7"/>
  <c r="E30" i="3" s="1"/>
  <c r="H108" i="7"/>
  <c r="D130" i="7"/>
  <c r="E32" i="3" s="1"/>
  <c r="D148" i="7"/>
  <c r="E34" i="3" s="1"/>
  <c r="D178" i="7"/>
  <c r="E38" i="3" s="1"/>
  <c r="D199" i="7"/>
  <c r="E57" i="3" s="1"/>
  <c r="D211" i="7"/>
  <c r="E62" i="3" s="1"/>
  <c r="H215" i="7"/>
  <c r="D31" i="7"/>
  <c r="E20" i="3" s="1"/>
  <c r="D121" i="7"/>
  <c r="E31" i="3" s="1"/>
  <c r="D142" i="7"/>
  <c r="E33" i="3" s="1"/>
  <c r="D172" i="7"/>
  <c r="E37" i="3" s="1"/>
  <c r="D196" i="7"/>
  <c r="E55" i="3" s="1"/>
  <c r="AL189" i="6"/>
  <c r="E215" i="8" l="1"/>
  <c r="H66" i="8"/>
  <c r="H6" i="8" s="1"/>
  <c r="H215" i="8" s="1"/>
  <c r="E215" i="7"/>
  <c r="G215" i="7"/>
  <c r="D183" i="7"/>
  <c r="C21" i="1" s="1"/>
  <c r="C20" i="1" s="1"/>
  <c r="D6" i="7"/>
  <c r="C14" i="1" s="1"/>
  <c r="D108" i="7"/>
  <c r="C15" i="1" s="1"/>
  <c r="Q101" i="6"/>
  <c r="R101" i="6"/>
  <c r="Q102" i="6"/>
  <c r="R102" i="6"/>
  <c r="Q103" i="6"/>
  <c r="R103" i="6"/>
  <c r="Q104" i="6"/>
  <c r="R104" i="6"/>
  <c r="Q105" i="6"/>
  <c r="R105" i="6"/>
  <c r="Q106" i="6"/>
  <c r="R106" i="6"/>
  <c r="Q107" i="6"/>
  <c r="R107" i="6"/>
  <c r="Q108" i="6"/>
  <c r="R108" i="6"/>
  <c r="Q109" i="6"/>
  <c r="R109" i="6"/>
  <c r="Q110" i="6"/>
  <c r="R110" i="6"/>
  <c r="Q111" i="6"/>
  <c r="R111" i="6"/>
  <c r="Q112" i="6"/>
  <c r="R112" i="6"/>
  <c r="Q113" i="6"/>
  <c r="R113" i="6"/>
  <c r="Q114" i="6"/>
  <c r="R114" i="6"/>
  <c r="Q115" i="6"/>
  <c r="R115" i="6"/>
  <c r="Q116" i="6"/>
  <c r="R116" i="6"/>
  <c r="Q117" i="6"/>
  <c r="R117" i="6"/>
  <c r="Q118" i="6"/>
  <c r="R118" i="6"/>
  <c r="Q119" i="6"/>
  <c r="R119" i="6"/>
  <c r="Q120" i="6"/>
  <c r="R120" i="6"/>
  <c r="Q121" i="6"/>
  <c r="R121" i="6"/>
  <c r="Q122" i="6"/>
  <c r="R122" i="6"/>
  <c r="Q123" i="6"/>
  <c r="R123" i="6"/>
  <c r="Q124" i="6"/>
  <c r="R124" i="6"/>
  <c r="Q125" i="6"/>
  <c r="R125" i="6"/>
  <c r="Q126" i="6"/>
  <c r="R126" i="6"/>
  <c r="Q127" i="6"/>
  <c r="R127" i="6"/>
  <c r="Q128" i="6"/>
  <c r="R128" i="6"/>
  <c r="Q129" i="6"/>
  <c r="R129" i="6"/>
  <c r="Q130" i="6"/>
  <c r="R130" i="6"/>
  <c r="Q131" i="6"/>
  <c r="R131" i="6"/>
  <c r="Q132" i="6"/>
  <c r="R132" i="6"/>
  <c r="Q133" i="6"/>
  <c r="R133" i="6"/>
  <c r="Q134" i="6"/>
  <c r="R134" i="6"/>
  <c r="Q135" i="6"/>
  <c r="R135" i="6"/>
  <c r="Q136" i="6"/>
  <c r="R136" i="6"/>
  <c r="Q137" i="6"/>
  <c r="R137" i="6"/>
  <c r="Q138" i="6"/>
  <c r="R138" i="6"/>
  <c r="Q139" i="6"/>
  <c r="R139" i="6"/>
  <c r="Q140" i="6"/>
  <c r="R140" i="6"/>
  <c r="Q141" i="6"/>
  <c r="R141" i="6"/>
  <c r="Q142" i="6"/>
  <c r="R142" i="6"/>
  <c r="Q143" i="6"/>
  <c r="R143" i="6"/>
  <c r="Q144" i="6"/>
  <c r="R144" i="6"/>
  <c r="Q145" i="6"/>
  <c r="R145" i="6"/>
  <c r="Q146" i="6"/>
  <c r="R146" i="6"/>
  <c r="Q147" i="6"/>
  <c r="R147" i="6"/>
  <c r="Q148" i="6"/>
  <c r="R148" i="6"/>
  <c r="Q149" i="6"/>
  <c r="R149" i="6"/>
  <c r="Q150" i="6"/>
  <c r="R150" i="6"/>
  <c r="Q151" i="6"/>
  <c r="R151" i="6"/>
  <c r="Q152" i="6"/>
  <c r="R152" i="6"/>
  <c r="Q153" i="6"/>
  <c r="R153" i="6"/>
  <c r="Q154" i="6"/>
  <c r="R154" i="6"/>
  <c r="Q155" i="6"/>
  <c r="R155" i="6"/>
  <c r="Q156" i="6"/>
  <c r="R156" i="6"/>
  <c r="Q157" i="6"/>
  <c r="R157" i="6"/>
  <c r="Q158" i="6"/>
  <c r="R158" i="6"/>
  <c r="Q159" i="6"/>
  <c r="R159" i="6"/>
  <c r="Q160" i="6"/>
  <c r="R160" i="6"/>
  <c r="Q161" i="6"/>
  <c r="R161" i="6"/>
  <c r="Q162" i="6"/>
  <c r="R162" i="6"/>
  <c r="Q163" i="6"/>
  <c r="R163" i="6"/>
  <c r="Q164" i="6"/>
  <c r="R164" i="6"/>
  <c r="Q166" i="6"/>
  <c r="R166" i="6"/>
  <c r="Q167" i="6"/>
  <c r="R167" i="6"/>
  <c r="Q168" i="6"/>
  <c r="R168" i="6"/>
  <c r="Q169" i="6"/>
  <c r="R169" i="6"/>
  <c r="Q170" i="6"/>
  <c r="R170" i="6"/>
  <c r="Q171" i="6"/>
  <c r="R171" i="6"/>
  <c r="Q172" i="6"/>
  <c r="R172" i="6"/>
  <c r="Q173" i="6"/>
  <c r="R173" i="6"/>
  <c r="Q174" i="6"/>
  <c r="R174" i="6"/>
  <c r="Q175" i="6"/>
  <c r="R175" i="6"/>
  <c r="Q176" i="6"/>
  <c r="R176" i="6"/>
  <c r="Q177" i="6"/>
  <c r="R177" i="6"/>
  <c r="Q178" i="6"/>
  <c r="R178" i="6"/>
  <c r="Q179" i="6"/>
  <c r="R179" i="6"/>
  <c r="Q180" i="6"/>
  <c r="R180" i="6"/>
  <c r="Q181" i="6"/>
  <c r="R181" i="6"/>
  <c r="Q182" i="6"/>
  <c r="R182" i="6"/>
  <c r="Q183" i="6"/>
  <c r="R183" i="6"/>
  <c r="Q184" i="6"/>
  <c r="R184" i="6"/>
  <c r="Q185" i="6"/>
  <c r="R185" i="6"/>
  <c r="Q186" i="6"/>
  <c r="R186" i="6"/>
  <c r="Q187" i="6"/>
  <c r="R187" i="6"/>
  <c r="Q188" i="6"/>
  <c r="R188" i="6"/>
  <c r="Q8" i="6"/>
  <c r="R8" i="6"/>
  <c r="Q9" i="6"/>
  <c r="R9" i="6"/>
  <c r="Q10" i="6"/>
  <c r="R10" i="6"/>
  <c r="Q11" i="6"/>
  <c r="R11" i="6"/>
  <c r="Q12" i="6"/>
  <c r="R12" i="6"/>
  <c r="Q13" i="6"/>
  <c r="R13" i="6"/>
  <c r="Q14" i="6"/>
  <c r="R14" i="6"/>
  <c r="Q15" i="6"/>
  <c r="R15" i="6"/>
  <c r="Q16" i="6"/>
  <c r="R16" i="6"/>
  <c r="Q17" i="6"/>
  <c r="R17" i="6"/>
  <c r="Q18" i="6"/>
  <c r="R18" i="6"/>
  <c r="Q19" i="6"/>
  <c r="R19" i="6"/>
  <c r="Q20" i="6"/>
  <c r="R20" i="6"/>
  <c r="Q21" i="6"/>
  <c r="R21" i="6"/>
  <c r="Q22" i="6"/>
  <c r="R22" i="6"/>
  <c r="Q23" i="6"/>
  <c r="R23" i="6"/>
  <c r="Q24" i="6"/>
  <c r="R24" i="6"/>
  <c r="Q25" i="6"/>
  <c r="R25" i="6"/>
  <c r="Q26" i="6"/>
  <c r="R26" i="6"/>
  <c r="Q27" i="6"/>
  <c r="R27" i="6"/>
  <c r="Q28" i="6"/>
  <c r="R28" i="6"/>
  <c r="Q29" i="6"/>
  <c r="R29" i="6"/>
  <c r="Q30" i="6"/>
  <c r="R30" i="6"/>
  <c r="Q31" i="6"/>
  <c r="R31" i="6"/>
  <c r="Q32" i="6"/>
  <c r="R32" i="6"/>
  <c r="Q33" i="6"/>
  <c r="R33" i="6"/>
  <c r="Q34" i="6"/>
  <c r="R34" i="6"/>
  <c r="Q35" i="6"/>
  <c r="R35" i="6"/>
  <c r="Q36" i="6"/>
  <c r="R36" i="6"/>
  <c r="Q37" i="6"/>
  <c r="R37" i="6"/>
  <c r="Q38" i="6"/>
  <c r="R38" i="6"/>
  <c r="Q39" i="6"/>
  <c r="R39" i="6"/>
  <c r="Q40" i="6"/>
  <c r="R40" i="6"/>
  <c r="Q41" i="6"/>
  <c r="R41" i="6"/>
  <c r="Q42" i="6"/>
  <c r="R42" i="6"/>
  <c r="Q43" i="6"/>
  <c r="R43" i="6"/>
  <c r="Q44" i="6"/>
  <c r="R44" i="6"/>
  <c r="Q45" i="6"/>
  <c r="R45" i="6"/>
  <c r="Q46" i="6"/>
  <c r="R46" i="6"/>
  <c r="Q47" i="6"/>
  <c r="R47" i="6"/>
  <c r="Q48" i="6"/>
  <c r="R48" i="6"/>
  <c r="Q49" i="6"/>
  <c r="R49" i="6"/>
  <c r="Q50" i="6"/>
  <c r="R50" i="6"/>
  <c r="Q51" i="6"/>
  <c r="R51" i="6"/>
  <c r="Q52" i="6"/>
  <c r="R52" i="6"/>
  <c r="Q53" i="6"/>
  <c r="R53" i="6"/>
  <c r="Q54" i="6"/>
  <c r="R54" i="6"/>
  <c r="Q55" i="6"/>
  <c r="R55" i="6"/>
  <c r="Q56" i="6"/>
  <c r="R56" i="6"/>
  <c r="Q57" i="6"/>
  <c r="R57" i="6"/>
  <c r="Q58" i="6"/>
  <c r="R58" i="6"/>
  <c r="Q59" i="6"/>
  <c r="R59" i="6"/>
  <c r="Q60" i="6"/>
  <c r="R60" i="6"/>
  <c r="Q61" i="6"/>
  <c r="R61" i="6"/>
  <c r="Q62" i="6"/>
  <c r="R62" i="6"/>
  <c r="Q63" i="6"/>
  <c r="R63" i="6"/>
  <c r="Q64" i="6"/>
  <c r="R64" i="6"/>
  <c r="Q65" i="6"/>
  <c r="R65" i="6"/>
  <c r="Q66" i="6"/>
  <c r="R66" i="6"/>
  <c r="Q67" i="6"/>
  <c r="R67" i="6"/>
  <c r="Q68" i="6"/>
  <c r="R68" i="6"/>
  <c r="Q69" i="6"/>
  <c r="R69" i="6"/>
  <c r="Q70" i="6"/>
  <c r="R70" i="6"/>
  <c r="Q71" i="6"/>
  <c r="R71" i="6"/>
  <c r="Q72" i="6"/>
  <c r="R72" i="6"/>
  <c r="Q73" i="6"/>
  <c r="R73" i="6"/>
  <c r="Q74" i="6"/>
  <c r="R74" i="6"/>
  <c r="Q75" i="6"/>
  <c r="R75" i="6"/>
  <c r="Q76" i="6"/>
  <c r="R76" i="6"/>
  <c r="Q77" i="6"/>
  <c r="R77" i="6"/>
  <c r="Q78" i="6"/>
  <c r="R78" i="6"/>
  <c r="Q79" i="6"/>
  <c r="R79" i="6"/>
  <c r="Q80" i="6"/>
  <c r="R80" i="6"/>
  <c r="Q81" i="6"/>
  <c r="R81" i="6"/>
  <c r="Q82" i="6"/>
  <c r="R82" i="6"/>
  <c r="Q83" i="6"/>
  <c r="R83" i="6"/>
  <c r="Q84" i="6"/>
  <c r="R84" i="6"/>
  <c r="Q85" i="6"/>
  <c r="R85" i="6"/>
  <c r="Q86" i="6"/>
  <c r="R86" i="6"/>
  <c r="Q87" i="6"/>
  <c r="R87" i="6"/>
  <c r="Q88" i="6"/>
  <c r="R88" i="6"/>
  <c r="Q89" i="6"/>
  <c r="R89" i="6"/>
  <c r="Q90" i="6"/>
  <c r="R90" i="6"/>
  <c r="Q91" i="6"/>
  <c r="R91" i="6"/>
  <c r="Q92" i="6"/>
  <c r="R92" i="6"/>
  <c r="Q93" i="6"/>
  <c r="R93" i="6"/>
  <c r="Q94" i="6"/>
  <c r="R94" i="6"/>
  <c r="Q95" i="6"/>
  <c r="R95" i="6"/>
  <c r="Q96" i="6"/>
  <c r="R96" i="6"/>
  <c r="Q97" i="6"/>
  <c r="R97" i="6"/>
  <c r="Q98" i="6"/>
  <c r="R98" i="6"/>
  <c r="Q99" i="6"/>
  <c r="R99" i="6"/>
  <c r="R7" i="6"/>
  <c r="Q7" i="6"/>
  <c r="AK189" i="6"/>
  <c r="AK191" i="6" s="1"/>
  <c r="AJ189" i="6"/>
  <c r="AK192" i="6" s="1"/>
  <c r="F68" i="3"/>
  <c r="D67" i="3"/>
  <c r="E67" i="3"/>
  <c r="F67" i="3"/>
  <c r="C67" i="3"/>
  <c r="E63" i="3"/>
  <c r="E68" i="3" s="1"/>
  <c r="F63" i="3"/>
  <c r="E39" i="3"/>
  <c r="F39" i="3"/>
  <c r="D17" i="3"/>
  <c r="E17" i="3"/>
  <c r="F17" i="3"/>
  <c r="C17" i="3"/>
  <c r="E28" i="3"/>
  <c r="E51" i="3" s="1"/>
  <c r="F28" i="3"/>
  <c r="F51" i="3" s="1"/>
  <c r="F69" i="3" s="1"/>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7" i="6"/>
  <c r="C17" i="1"/>
  <c r="C8" i="1"/>
  <c r="B8" i="1"/>
  <c r="B17" i="1"/>
  <c r="Z188" i="6"/>
  <c r="AB188" i="6" s="1"/>
  <c r="T188" i="6"/>
  <c r="Z187" i="6"/>
  <c r="T187" i="6"/>
  <c r="Z186" i="6"/>
  <c r="AB186" i="6" s="1"/>
  <c r="T186" i="6"/>
  <c r="Z185" i="6"/>
  <c r="T185" i="6"/>
  <c r="Z184" i="6"/>
  <c r="AB184" i="6" s="1"/>
  <c r="T184" i="6"/>
  <c r="Z183" i="6"/>
  <c r="T183" i="6"/>
  <c r="AD182" i="6"/>
  <c r="Z182" i="6"/>
  <c r="AB182" i="6" s="1"/>
  <c r="T182" i="6"/>
  <c r="AE182" i="6" s="1"/>
  <c r="AH182" i="6" s="1"/>
  <c r="Z181" i="6"/>
  <c r="T181" i="6"/>
  <c r="Z180" i="6"/>
  <c r="AB180" i="6" s="1"/>
  <c r="T180" i="6"/>
  <c r="Z179" i="6"/>
  <c r="T179" i="6"/>
  <c r="Z178" i="6"/>
  <c r="AB178" i="6" s="1"/>
  <c r="T178" i="6"/>
  <c r="Z177" i="6"/>
  <c r="T177" i="6"/>
  <c r="Z176" i="6"/>
  <c r="AB176" i="6" s="1"/>
  <c r="T176" i="6"/>
  <c r="Z175" i="6"/>
  <c r="T175" i="6"/>
  <c r="AD174" i="6"/>
  <c r="Z174" i="6"/>
  <c r="AB174" i="6" s="1"/>
  <c r="T174" i="6"/>
  <c r="AE174" i="6" s="1"/>
  <c r="AH174" i="6" s="1"/>
  <c r="Z173" i="6"/>
  <c r="T173" i="6"/>
  <c r="Z172" i="6"/>
  <c r="AB172" i="6" s="1"/>
  <c r="T172" i="6"/>
  <c r="Z171" i="6"/>
  <c r="T171" i="6"/>
  <c r="Z170" i="6"/>
  <c r="AB170" i="6" s="1"/>
  <c r="T170" i="6"/>
  <c r="Z169" i="6"/>
  <c r="T169" i="6"/>
  <c r="Z168" i="6"/>
  <c r="AB168" i="6" s="1"/>
  <c r="T168" i="6"/>
  <c r="Z167" i="6"/>
  <c r="T167" i="6"/>
  <c r="AD166" i="6"/>
  <c r="Z166" i="6"/>
  <c r="AB166" i="6" s="1"/>
  <c r="T166" i="6"/>
  <c r="AE166" i="6" s="1"/>
  <c r="AH166" i="6" s="1"/>
  <c r="AC165" i="6"/>
  <c r="Z165" i="6"/>
  <c r="Y165" i="6"/>
  <c r="X165" i="6"/>
  <c r="W165" i="6"/>
  <c r="V165" i="6"/>
  <c r="U165" i="6"/>
  <c r="S165" i="6"/>
  <c r="P165" i="6"/>
  <c r="O165" i="6"/>
  <c r="N165" i="6"/>
  <c r="M165" i="6"/>
  <c r="L165" i="6"/>
  <c r="K165" i="6"/>
  <c r="J165" i="6"/>
  <c r="I165" i="6"/>
  <c r="H165" i="6"/>
  <c r="G165" i="6"/>
  <c r="F165" i="6"/>
  <c r="E165" i="6"/>
  <c r="D165" i="6"/>
  <c r="AA164" i="6"/>
  <c r="Z164" i="6"/>
  <c r="T164" i="6"/>
  <c r="Z163" i="6"/>
  <c r="T163" i="6"/>
  <c r="Z162" i="6"/>
  <c r="AD162" i="6" s="1"/>
  <c r="T162" i="6"/>
  <c r="C38" i="3" s="1"/>
  <c r="AA162" i="6"/>
  <c r="Z161" i="6"/>
  <c r="T161" i="6"/>
  <c r="AD160" i="6"/>
  <c r="Z160" i="6"/>
  <c r="AB160" i="6" s="1"/>
  <c r="T160" i="6"/>
  <c r="AE160" i="6" s="1"/>
  <c r="Z159" i="6"/>
  <c r="T159" i="6"/>
  <c r="AA159" i="6"/>
  <c r="Z158" i="6"/>
  <c r="AD158" i="6" s="1"/>
  <c r="AE158" i="6" s="1"/>
  <c r="T158" i="6"/>
  <c r="Z157" i="6"/>
  <c r="AD157" i="6" s="1"/>
  <c r="AE157" i="6" s="1"/>
  <c r="T157" i="6"/>
  <c r="AA157" i="6"/>
  <c r="Z156" i="6"/>
  <c r="T156" i="6"/>
  <c r="Z155" i="6"/>
  <c r="T155" i="6"/>
  <c r="AA155" i="6"/>
  <c r="Z154" i="6"/>
  <c r="T154" i="6"/>
  <c r="Z153" i="6"/>
  <c r="T153" i="6"/>
  <c r="AA153" i="6"/>
  <c r="Z152" i="6"/>
  <c r="T152" i="6"/>
  <c r="Z151" i="6"/>
  <c r="T151" i="6"/>
  <c r="AA151" i="6"/>
  <c r="Z150" i="6"/>
  <c r="AD150" i="6" s="1"/>
  <c r="AE150" i="6" s="1"/>
  <c r="T150" i="6"/>
  <c r="AA149" i="6"/>
  <c r="Z149" i="6"/>
  <c r="T149" i="6"/>
  <c r="Z148" i="6"/>
  <c r="T148" i="6"/>
  <c r="Z147" i="6"/>
  <c r="AD147" i="6" s="1"/>
  <c r="T147" i="6"/>
  <c r="AA147" i="6"/>
  <c r="Z146" i="6"/>
  <c r="AD146" i="6" s="1"/>
  <c r="AE146" i="6" s="1"/>
  <c r="T146" i="6"/>
  <c r="AA145" i="6"/>
  <c r="Z145" i="6"/>
  <c r="T145" i="6"/>
  <c r="Z144" i="6"/>
  <c r="T144" i="6"/>
  <c r="Z143" i="6"/>
  <c r="AA143" i="6" s="1"/>
  <c r="T143" i="6"/>
  <c r="Z142" i="6"/>
  <c r="T142" i="6"/>
  <c r="Z141" i="6"/>
  <c r="AD141" i="6" s="1"/>
  <c r="T141" i="6"/>
  <c r="Z140" i="6"/>
  <c r="T140" i="6"/>
  <c r="AA140" i="6"/>
  <c r="Z139" i="6"/>
  <c r="T139" i="6"/>
  <c r="Z138" i="6"/>
  <c r="AB138" i="6" s="1"/>
  <c r="AC138" i="6" s="1"/>
  <c r="T138" i="6"/>
  <c r="Z137" i="6"/>
  <c r="AD137" i="6" s="1"/>
  <c r="T137" i="6"/>
  <c r="AB136" i="6"/>
  <c r="AC136" i="6" s="1"/>
  <c r="Z136" i="6"/>
  <c r="T136" i="6"/>
  <c r="Z135" i="6"/>
  <c r="T135" i="6"/>
  <c r="C34" i="3" s="1"/>
  <c r="AA135" i="6"/>
  <c r="Z134" i="6"/>
  <c r="T134" i="6"/>
  <c r="AB133" i="6"/>
  <c r="AC133" i="6" s="1"/>
  <c r="Z133" i="6"/>
  <c r="T133" i="6"/>
  <c r="Z132" i="6"/>
  <c r="T132" i="6"/>
  <c r="AA132" i="6"/>
  <c r="Z131" i="6"/>
  <c r="T131" i="6"/>
  <c r="AB130" i="6"/>
  <c r="AC130" i="6" s="1"/>
  <c r="Z130" i="6"/>
  <c r="T130" i="6"/>
  <c r="Z129" i="6"/>
  <c r="AA129" i="6" s="1"/>
  <c r="T129" i="6"/>
  <c r="Z128" i="6"/>
  <c r="T128" i="6"/>
  <c r="Z127" i="6"/>
  <c r="AB127" i="6" s="1"/>
  <c r="AC127" i="6" s="1"/>
  <c r="T127" i="6"/>
  <c r="AA127" i="6"/>
  <c r="Z126" i="6"/>
  <c r="T126" i="6"/>
  <c r="Z125" i="6"/>
  <c r="AA125" i="6" s="1"/>
  <c r="T125" i="6"/>
  <c r="Z124" i="6"/>
  <c r="T124" i="6"/>
  <c r="AA124" i="6"/>
  <c r="Z123" i="6"/>
  <c r="T123" i="6"/>
  <c r="Z122" i="6"/>
  <c r="T122" i="6"/>
  <c r="Z121" i="6"/>
  <c r="AA121" i="6" s="1"/>
  <c r="T121" i="6"/>
  <c r="Z120" i="6"/>
  <c r="T120" i="6"/>
  <c r="AA120" i="6"/>
  <c r="Z119" i="6"/>
  <c r="T119" i="6"/>
  <c r="Z118" i="6"/>
  <c r="AA118" i="6" s="1"/>
  <c r="T118" i="6"/>
  <c r="Z117" i="6"/>
  <c r="AB117" i="6" s="1"/>
  <c r="AC117" i="6" s="1"/>
  <c r="T117" i="6"/>
  <c r="AA117" i="6"/>
  <c r="Z116" i="6"/>
  <c r="T116" i="6"/>
  <c r="Z115" i="6"/>
  <c r="AB115" i="6" s="1"/>
  <c r="AC115" i="6" s="1"/>
  <c r="T115" i="6"/>
  <c r="Z114" i="6"/>
  <c r="T114" i="6"/>
  <c r="Z113" i="6"/>
  <c r="T113" i="6"/>
  <c r="AA113" i="6"/>
  <c r="Z112" i="6"/>
  <c r="T112" i="6"/>
  <c r="AA112" i="6"/>
  <c r="Z111" i="6"/>
  <c r="T111" i="6"/>
  <c r="Z110" i="6"/>
  <c r="T110" i="6"/>
  <c r="Z109" i="6"/>
  <c r="AD109" i="6" s="1"/>
  <c r="T109" i="6"/>
  <c r="Z108" i="6"/>
  <c r="T108" i="6"/>
  <c r="AA108" i="6"/>
  <c r="Z107" i="6"/>
  <c r="T107" i="6"/>
  <c r="Z106" i="6"/>
  <c r="AB106" i="6" s="1"/>
  <c r="AC106" i="6" s="1"/>
  <c r="T106" i="6"/>
  <c r="Z105" i="6"/>
  <c r="T105" i="6"/>
  <c r="AA105" i="6"/>
  <c r="Z104" i="6"/>
  <c r="T104" i="6"/>
  <c r="Z103" i="6"/>
  <c r="AB103" i="6" s="1"/>
  <c r="AC103" i="6" s="1"/>
  <c r="T103" i="6"/>
  <c r="Z102" i="6"/>
  <c r="AA102" i="6" s="1"/>
  <c r="T102" i="6"/>
  <c r="Z101" i="6"/>
  <c r="AD101" i="6" s="1"/>
  <c r="T101" i="6"/>
  <c r="Y100" i="6"/>
  <c r="X100" i="6"/>
  <c r="W100" i="6"/>
  <c r="V100" i="6"/>
  <c r="U100" i="6"/>
  <c r="S100" i="6"/>
  <c r="P100" i="6"/>
  <c r="O100" i="6"/>
  <c r="N100" i="6"/>
  <c r="M100" i="6"/>
  <c r="L100" i="6"/>
  <c r="K100" i="6"/>
  <c r="J100" i="6"/>
  <c r="I100" i="6"/>
  <c r="H100" i="6"/>
  <c r="G100" i="6"/>
  <c r="F100" i="6"/>
  <c r="E100" i="6"/>
  <c r="D100" i="6"/>
  <c r="Z99" i="6"/>
  <c r="T99" i="6"/>
  <c r="Z98" i="6"/>
  <c r="T98" i="6"/>
  <c r="Z97" i="6"/>
  <c r="AA97" i="6" s="1"/>
  <c r="T97" i="6"/>
  <c r="Z96" i="6"/>
  <c r="T96" i="6"/>
  <c r="AA96" i="6"/>
  <c r="Z95" i="6"/>
  <c r="T95" i="6"/>
  <c r="Z94" i="6"/>
  <c r="AD94" i="6" s="1"/>
  <c r="T94" i="6"/>
  <c r="AA94" i="6"/>
  <c r="Z93" i="6"/>
  <c r="T93" i="6"/>
  <c r="Z92" i="6"/>
  <c r="AB92" i="6" s="1"/>
  <c r="T92" i="6"/>
  <c r="Z91" i="6"/>
  <c r="AB91" i="6" s="1"/>
  <c r="AC91" i="6" s="1"/>
  <c r="T91" i="6"/>
  <c r="AA91" i="6"/>
  <c r="Z90" i="6"/>
  <c r="T90" i="6"/>
  <c r="Z89" i="6"/>
  <c r="AB89" i="6" s="1"/>
  <c r="AC89" i="6" s="1"/>
  <c r="T89" i="6"/>
  <c r="Z88" i="6"/>
  <c r="AA88" i="6" s="1"/>
  <c r="T88" i="6"/>
  <c r="Z87" i="6"/>
  <c r="AB87" i="6" s="1"/>
  <c r="AC87" i="6" s="1"/>
  <c r="T87" i="6"/>
  <c r="Z86" i="6"/>
  <c r="AA86" i="6" s="1"/>
  <c r="T86" i="6"/>
  <c r="AA85" i="6"/>
  <c r="Z85" i="6"/>
  <c r="AB85" i="6" s="1"/>
  <c r="T85" i="6"/>
  <c r="Z84" i="6"/>
  <c r="AB84" i="6" s="1"/>
  <c r="T84" i="6"/>
  <c r="Z83" i="6"/>
  <c r="T83" i="6"/>
  <c r="AA83" i="6"/>
  <c r="Z82" i="6"/>
  <c r="AD82" i="6" s="1"/>
  <c r="T82" i="6"/>
  <c r="Z81" i="6"/>
  <c r="AA81" i="6" s="1"/>
  <c r="T81" i="6"/>
  <c r="Z80" i="6"/>
  <c r="AB80" i="6" s="1"/>
  <c r="AC80" i="6" s="1"/>
  <c r="T80" i="6"/>
  <c r="AA80" i="6"/>
  <c r="Z79" i="6"/>
  <c r="T79" i="6"/>
  <c r="Z78" i="6"/>
  <c r="AB78" i="6" s="1"/>
  <c r="AC78" i="6" s="1"/>
  <c r="T78" i="6"/>
  <c r="AA78" i="6"/>
  <c r="Z77" i="6"/>
  <c r="T77" i="6"/>
  <c r="Z76" i="6"/>
  <c r="T76" i="6"/>
  <c r="AA75" i="6"/>
  <c r="Z75" i="6"/>
  <c r="T75" i="6"/>
  <c r="Z74" i="6"/>
  <c r="AB74" i="6" s="1"/>
  <c r="T74" i="6"/>
  <c r="Z73" i="6"/>
  <c r="T73" i="6"/>
  <c r="AA73" i="6"/>
  <c r="Z72" i="6"/>
  <c r="T72" i="6"/>
  <c r="Z71" i="6"/>
  <c r="AB71" i="6" s="1"/>
  <c r="AC71" i="6" s="1"/>
  <c r="T71" i="6"/>
  <c r="AA71" i="6"/>
  <c r="Z70" i="6"/>
  <c r="AD70" i="6" s="1"/>
  <c r="T70" i="6"/>
  <c r="AA70" i="6"/>
  <c r="Z69" i="6"/>
  <c r="T69" i="6"/>
  <c r="Z68" i="6"/>
  <c r="AB68" i="6" s="1"/>
  <c r="AC68" i="6" s="1"/>
  <c r="T68" i="6"/>
  <c r="AA68" i="6"/>
  <c r="Z67" i="6"/>
  <c r="T67" i="6"/>
  <c r="Z66" i="6"/>
  <c r="T66" i="6"/>
  <c r="Z65" i="6"/>
  <c r="AA65" i="6" s="1"/>
  <c r="T65" i="6"/>
  <c r="Z64" i="6"/>
  <c r="AB64" i="6" s="1"/>
  <c r="AC64" i="6" s="1"/>
  <c r="T64" i="6"/>
  <c r="Z63" i="6"/>
  <c r="T63" i="6"/>
  <c r="AA62" i="6"/>
  <c r="Z62" i="6"/>
  <c r="T62" i="6"/>
  <c r="Z61" i="6"/>
  <c r="AB61" i="6" s="1"/>
  <c r="T61" i="6"/>
  <c r="Z60" i="6"/>
  <c r="T60" i="6"/>
  <c r="AA60" i="6"/>
  <c r="Z59" i="6"/>
  <c r="AD59" i="6" s="1"/>
  <c r="T59" i="6"/>
  <c r="Z58" i="6"/>
  <c r="AA58" i="6" s="1"/>
  <c r="T58" i="6"/>
  <c r="Z57" i="6"/>
  <c r="AB57" i="6" s="1"/>
  <c r="AC57" i="6" s="1"/>
  <c r="T57" i="6"/>
  <c r="AA57" i="6"/>
  <c r="Z56" i="6"/>
  <c r="T56" i="6"/>
  <c r="Z55" i="6"/>
  <c r="AB55" i="6" s="1"/>
  <c r="AC55" i="6" s="1"/>
  <c r="T55" i="6"/>
  <c r="AA55" i="6"/>
  <c r="Z54" i="6"/>
  <c r="T54" i="6"/>
  <c r="Z53" i="6"/>
  <c r="T53" i="6"/>
  <c r="AA52" i="6"/>
  <c r="Z52" i="6"/>
  <c r="T52" i="6"/>
  <c r="Z51" i="6"/>
  <c r="AB51" i="6" s="1"/>
  <c r="AC51" i="6" s="1"/>
  <c r="T51" i="6"/>
  <c r="Z50" i="6"/>
  <c r="AA50" i="6" s="1"/>
  <c r="T50" i="6"/>
  <c r="Z49" i="6"/>
  <c r="AB49" i="6" s="1"/>
  <c r="AC49" i="6" s="1"/>
  <c r="T49" i="6"/>
  <c r="AA49" i="6"/>
  <c r="Z48" i="6"/>
  <c r="T48" i="6"/>
  <c r="Z47" i="6"/>
  <c r="AB47" i="6" s="1"/>
  <c r="AC47" i="6" s="1"/>
  <c r="T47" i="6"/>
  <c r="AA47" i="6"/>
  <c r="Z46" i="6"/>
  <c r="T46" i="6"/>
  <c r="Z45" i="6"/>
  <c r="T45" i="6"/>
  <c r="Z44" i="6"/>
  <c r="AA44" i="6" s="1"/>
  <c r="T44" i="6"/>
  <c r="Z43" i="6"/>
  <c r="AB43" i="6" s="1"/>
  <c r="AC43" i="6" s="1"/>
  <c r="T43" i="6"/>
  <c r="Z42" i="6"/>
  <c r="AA42" i="6" s="1"/>
  <c r="T42" i="6"/>
  <c r="Z41" i="6"/>
  <c r="AB41" i="6" s="1"/>
  <c r="AC41" i="6" s="1"/>
  <c r="T41" i="6"/>
  <c r="Z40" i="6"/>
  <c r="AD40" i="6" s="1"/>
  <c r="T40" i="6"/>
  <c r="Z39" i="6"/>
  <c r="AA39" i="6" s="1"/>
  <c r="T39" i="6"/>
  <c r="Z38" i="6"/>
  <c r="T38" i="6"/>
  <c r="AA38" i="6"/>
  <c r="Z37" i="6"/>
  <c r="T37" i="6"/>
  <c r="Z36" i="6"/>
  <c r="AB36" i="6" s="1"/>
  <c r="AC36" i="6" s="1"/>
  <c r="T36" i="6"/>
  <c r="AA36" i="6"/>
  <c r="Z35" i="6"/>
  <c r="T35" i="6"/>
  <c r="Z34" i="6"/>
  <c r="AB34" i="6" s="1"/>
  <c r="AC34" i="6" s="1"/>
  <c r="T34" i="6"/>
  <c r="Z33" i="6"/>
  <c r="AA33" i="6" s="1"/>
  <c r="T33" i="6"/>
  <c r="Z32" i="6"/>
  <c r="AB32" i="6" s="1"/>
  <c r="AC32" i="6" s="1"/>
  <c r="T32" i="6"/>
  <c r="Z31" i="6"/>
  <c r="AA31" i="6" s="1"/>
  <c r="T31" i="6"/>
  <c r="AA30" i="6"/>
  <c r="Z30" i="6"/>
  <c r="AB30" i="6" s="1"/>
  <c r="T30" i="6"/>
  <c r="Z29" i="6"/>
  <c r="AB29" i="6" s="1"/>
  <c r="AC29" i="6" s="1"/>
  <c r="T29" i="6"/>
  <c r="Z28" i="6"/>
  <c r="AA28" i="6" s="1"/>
  <c r="T28" i="6"/>
  <c r="Z27" i="6"/>
  <c r="AB27" i="6" s="1"/>
  <c r="AC27" i="6" s="1"/>
  <c r="T27" i="6"/>
  <c r="AA27" i="6"/>
  <c r="Z26" i="6"/>
  <c r="AD26" i="6" s="1"/>
  <c r="T26" i="6"/>
  <c r="Z25" i="6"/>
  <c r="AD25" i="6" s="1"/>
  <c r="T25" i="6"/>
  <c r="Z24" i="6"/>
  <c r="AD24" i="6" s="1"/>
  <c r="T24" i="6"/>
  <c r="AA24" i="6"/>
  <c r="Z23" i="6"/>
  <c r="T23" i="6"/>
  <c r="Z22" i="6"/>
  <c r="AB22" i="6" s="1"/>
  <c r="AC22" i="6" s="1"/>
  <c r="T22" i="6"/>
  <c r="Z21" i="6"/>
  <c r="AA21" i="6" s="1"/>
  <c r="T21" i="6"/>
  <c r="Z20" i="6"/>
  <c r="AB20" i="6" s="1"/>
  <c r="AC20" i="6" s="1"/>
  <c r="T20" i="6"/>
  <c r="Z19" i="6"/>
  <c r="AD19" i="6" s="1"/>
  <c r="T19" i="6"/>
  <c r="Z18" i="6"/>
  <c r="AA18" i="6" s="1"/>
  <c r="T18" i="6"/>
  <c r="Z17" i="6"/>
  <c r="T17" i="6"/>
  <c r="Z16" i="6"/>
  <c r="AA16" i="6" s="1"/>
  <c r="T16" i="6"/>
  <c r="Z15" i="6"/>
  <c r="T15" i="6"/>
  <c r="Z14" i="6"/>
  <c r="T14" i="6"/>
  <c r="AA14" i="6"/>
  <c r="Z13" i="6"/>
  <c r="T13" i="6"/>
  <c r="Z12" i="6"/>
  <c r="AB12" i="6" s="1"/>
  <c r="T12" i="6"/>
  <c r="Z11" i="6"/>
  <c r="T11" i="6"/>
  <c r="AA11" i="6"/>
  <c r="Z10" i="6"/>
  <c r="T10" i="6"/>
  <c r="Z9" i="6"/>
  <c r="T9" i="6"/>
  <c r="AA9" i="6"/>
  <c r="Z8" i="6"/>
  <c r="AD8" i="6" s="1"/>
  <c r="T8" i="6"/>
  <c r="Z7" i="6"/>
  <c r="T7" i="6"/>
  <c r="Y6" i="6"/>
  <c r="Y189" i="6" s="1"/>
  <c r="X6" i="6"/>
  <c r="W6" i="6"/>
  <c r="W189" i="6" s="1"/>
  <c r="V6" i="6"/>
  <c r="U6" i="6"/>
  <c r="U189" i="6" s="1"/>
  <c r="S6" i="6"/>
  <c r="P6" i="6"/>
  <c r="O6" i="6"/>
  <c r="N6" i="6"/>
  <c r="N189" i="6" s="1"/>
  <c r="M6" i="6"/>
  <c r="L6" i="6"/>
  <c r="L189" i="6" s="1"/>
  <c r="K6" i="6"/>
  <c r="J6" i="6"/>
  <c r="J189" i="6" s="1"/>
  <c r="I6" i="6"/>
  <c r="H6" i="6"/>
  <c r="H189" i="6" s="1"/>
  <c r="G6" i="6"/>
  <c r="F6" i="6"/>
  <c r="F189" i="6" s="1"/>
  <c r="E6" i="6"/>
  <c r="D6" i="6"/>
  <c r="D189" i="6" s="1"/>
  <c r="C62" i="3" l="1"/>
  <c r="AA41" i="6"/>
  <c r="AB19" i="6"/>
  <c r="AB70" i="6"/>
  <c r="AE92" i="6"/>
  <c r="AH92" i="6" s="1"/>
  <c r="AD92" i="6"/>
  <c r="AB109" i="6"/>
  <c r="AD170" i="6"/>
  <c r="AE170" i="6" s="1"/>
  <c r="AD178" i="6"/>
  <c r="AE178" i="6" s="1"/>
  <c r="AD186" i="6"/>
  <c r="AE186" i="6" s="1"/>
  <c r="C42" i="3"/>
  <c r="C58" i="3"/>
  <c r="AD12" i="6"/>
  <c r="AE12" i="6" s="1"/>
  <c r="AB25" i="6"/>
  <c r="AE26" i="6"/>
  <c r="AH26" i="6" s="1"/>
  <c r="C20" i="3"/>
  <c r="AE40" i="6"/>
  <c r="AH40" i="6" s="1"/>
  <c r="C24" i="3"/>
  <c r="AA61" i="6"/>
  <c r="AA74" i="6"/>
  <c r="AA84" i="6"/>
  <c r="C30" i="3"/>
  <c r="AD115" i="6"/>
  <c r="AE115" i="6" s="1"/>
  <c r="AB141" i="6"/>
  <c r="AD168" i="6"/>
  <c r="AE168" i="6" s="1"/>
  <c r="AH168" i="6" s="1"/>
  <c r="AD172" i="6"/>
  <c r="AE172" i="6" s="1"/>
  <c r="AH172" i="6" s="1"/>
  <c r="AD176" i="6"/>
  <c r="AE176" i="6" s="1"/>
  <c r="AH176" i="6" s="1"/>
  <c r="AD180" i="6"/>
  <c r="AE180" i="6" s="1"/>
  <c r="AH180" i="6" s="1"/>
  <c r="AD184" i="6"/>
  <c r="AE184" i="6" s="1"/>
  <c r="AH184" i="6" s="1"/>
  <c r="AD188" i="6"/>
  <c r="AE188" i="6" s="1"/>
  <c r="AH188" i="6" s="1"/>
  <c r="C46" i="3"/>
  <c r="I66" i="8"/>
  <c r="I6" i="8" s="1"/>
  <c r="I215" i="8" s="1"/>
  <c r="C13" i="1"/>
  <c r="E69" i="3"/>
  <c r="D215" i="7"/>
  <c r="AB66" i="6"/>
  <c r="AC66" i="6" s="1"/>
  <c r="AD66" i="6" s="1"/>
  <c r="AE66" i="6" s="1"/>
  <c r="AB98" i="6"/>
  <c r="AC98" i="6" s="1"/>
  <c r="AD98" i="6" s="1"/>
  <c r="AE98" i="6" s="1"/>
  <c r="AD112" i="6"/>
  <c r="AE112" i="6" s="1"/>
  <c r="AG112" i="6" s="1"/>
  <c r="AB112" i="6"/>
  <c r="AB122" i="6"/>
  <c r="AC122" i="6" s="1"/>
  <c r="AD122" i="6" s="1"/>
  <c r="AE122" i="6" s="1"/>
  <c r="AB128" i="6"/>
  <c r="AA128" i="6"/>
  <c r="AB167" i="6"/>
  <c r="AD167" i="6"/>
  <c r="AB171" i="6"/>
  <c r="AD171" i="6"/>
  <c r="AE171" i="6" s="1"/>
  <c r="AB175" i="6"/>
  <c r="AD175" i="6"/>
  <c r="AB179" i="6"/>
  <c r="AD179" i="6"/>
  <c r="AE179" i="6" s="1"/>
  <c r="AB183" i="6"/>
  <c r="AD183" i="6"/>
  <c r="AB187" i="6"/>
  <c r="AD187" i="6"/>
  <c r="D62" i="3" s="1"/>
  <c r="C54" i="3"/>
  <c r="AD38" i="6"/>
  <c r="AE38" i="6" s="1"/>
  <c r="AB38" i="6"/>
  <c r="AC38" i="6" s="1"/>
  <c r="AD45" i="6"/>
  <c r="AE45" i="6" s="1"/>
  <c r="AB45" i="6"/>
  <c r="AC45" i="6" s="1"/>
  <c r="AD53" i="6"/>
  <c r="AE53" i="6" s="1"/>
  <c r="AB53" i="6"/>
  <c r="AC53" i="6" s="1"/>
  <c r="AD60" i="6"/>
  <c r="AE60" i="6" s="1"/>
  <c r="AB60" i="6"/>
  <c r="AC60" i="6" s="1"/>
  <c r="AD63" i="6"/>
  <c r="AE63" i="6" s="1"/>
  <c r="AG63" i="6" s="1"/>
  <c r="AB63" i="6"/>
  <c r="AD73" i="6"/>
  <c r="AB73" i="6"/>
  <c r="AC73" i="6" s="1"/>
  <c r="AD76" i="6"/>
  <c r="AE76" i="6" s="1"/>
  <c r="AB76" i="6"/>
  <c r="AC76" i="6" s="1"/>
  <c r="AD83" i="6"/>
  <c r="AE83" i="6" s="1"/>
  <c r="AB83" i="6"/>
  <c r="AC83" i="6" s="1"/>
  <c r="AB96" i="6"/>
  <c r="AC96" i="6" s="1"/>
  <c r="AD96" i="6" s="1"/>
  <c r="AE96" i="6" s="1"/>
  <c r="R100" i="6"/>
  <c r="Q100" i="6"/>
  <c r="AB101" i="6"/>
  <c r="AA101" i="6"/>
  <c r="AB110" i="6"/>
  <c r="AC110" i="6" s="1"/>
  <c r="AD110" i="6" s="1"/>
  <c r="AE110" i="6" s="1"/>
  <c r="AD114" i="6"/>
  <c r="AE114" i="6" s="1"/>
  <c r="AG114" i="6" s="1"/>
  <c r="AB114" i="6"/>
  <c r="AB120" i="6"/>
  <c r="AC120" i="6" s="1"/>
  <c r="AD120" i="6" s="1"/>
  <c r="AB124" i="6"/>
  <c r="AC124" i="6" s="1"/>
  <c r="AD124" i="6" s="1"/>
  <c r="AE124" i="6" s="1"/>
  <c r="AD128" i="6"/>
  <c r="AE137" i="6"/>
  <c r="AH137" i="6" s="1"/>
  <c r="AB169" i="6"/>
  <c r="AD169" i="6"/>
  <c r="AB173" i="6"/>
  <c r="AD173" i="6"/>
  <c r="AE173" i="6" s="1"/>
  <c r="AB177" i="6"/>
  <c r="AD177" i="6"/>
  <c r="AE177" i="6" s="1"/>
  <c r="AB181" i="6"/>
  <c r="AD181" i="6"/>
  <c r="AE181" i="6" s="1"/>
  <c r="AB185" i="6"/>
  <c r="AD185" i="6"/>
  <c r="AE185" i="6" s="1"/>
  <c r="C24" i="1"/>
  <c r="C61" i="3"/>
  <c r="C59" i="3"/>
  <c r="C57" i="3"/>
  <c r="C55" i="3"/>
  <c r="C49" i="3"/>
  <c r="C47" i="3"/>
  <c r="C45" i="3"/>
  <c r="C43" i="3"/>
  <c r="C50" i="3"/>
  <c r="C37" i="3"/>
  <c r="C35" i="3"/>
  <c r="C33" i="3"/>
  <c r="C31" i="3"/>
  <c r="C27" i="3"/>
  <c r="C25" i="3"/>
  <c r="C23" i="3"/>
  <c r="C21" i="3"/>
  <c r="C19" i="3"/>
  <c r="D61" i="3"/>
  <c r="D60" i="3"/>
  <c r="D59" i="3"/>
  <c r="D58" i="3"/>
  <c r="D57" i="3"/>
  <c r="D56" i="3"/>
  <c r="D55" i="3"/>
  <c r="D49" i="3"/>
  <c r="D48" i="3"/>
  <c r="D47" i="3"/>
  <c r="D46" i="3"/>
  <c r="D45" i="3"/>
  <c r="D44" i="3"/>
  <c r="D43" i="3"/>
  <c r="D42" i="3"/>
  <c r="D41" i="3"/>
  <c r="D26" i="3"/>
  <c r="C22" i="3"/>
  <c r="C26" i="3"/>
  <c r="C32" i="3"/>
  <c r="C36" i="3"/>
  <c r="C41" i="3"/>
  <c r="C44" i="3"/>
  <c r="C48" i="3"/>
  <c r="C56" i="3"/>
  <c r="C60" i="3"/>
  <c r="D21" i="3"/>
  <c r="AA7" i="6"/>
  <c r="E189" i="6"/>
  <c r="G189" i="6"/>
  <c r="I189" i="6"/>
  <c r="K189" i="6"/>
  <c r="M189" i="6"/>
  <c r="O189" i="6"/>
  <c r="S189" i="6"/>
  <c r="V189" i="6"/>
  <c r="X189" i="6"/>
  <c r="T6" i="6"/>
  <c r="AE8" i="6"/>
  <c r="AH8" i="6" s="1"/>
  <c r="AE19" i="6"/>
  <c r="AG19" i="6" s="1"/>
  <c r="AD22" i="6"/>
  <c r="AE24" i="6"/>
  <c r="AG24" i="6" s="1"/>
  <c r="AE25" i="6"/>
  <c r="AH25" i="6" s="1"/>
  <c r="AD27" i="6"/>
  <c r="AD30" i="6"/>
  <c r="AE30" i="6" s="1"/>
  <c r="AD34" i="6"/>
  <c r="AD41" i="6"/>
  <c r="AE41" i="6" s="1"/>
  <c r="AD49" i="6"/>
  <c r="AE49" i="6" s="1"/>
  <c r="AD57" i="6"/>
  <c r="AE59" i="6"/>
  <c r="AG59" i="6" s="1"/>
  <c r="AD61" i="6"/>
  <c r="D24" i="3" s="1"/>
  <c r="AE70" i="6"/>
  <c r="AH70" i="6" s="1"/>
  <c r="AD74" i="6"/>
  <c r="AE74" i="6" s="1"/>
  <c r="AD80" i="6"/>
  <c r="AE80" i="6" s="1"/>
  <c r="AE82" i="6"/>
  <c r="AH82" i="6" s="1"/>
  <c r="AD84" i="6"/>
  <c r="AE84" i="6" s="1"/>
  <c r="AD85" i="6"/>
  <c r="AE85" i="6" s="1"/>
  <c r="AD89" i="6"/>
  <c r="AE89" i="6" s="1"/>
  <c r="AE94" i="6"/>
  <c r="AG94" i="6" s="1"/>
  <c r="AE109" i="6"/>
  <c r="AG109" i="6" s="1"/>
  <c r="AD117" i="6"/>
  <c r="AD127" i="6"/>
  <c r="AE127" i="6" s="1"/>
  <c r="AD130" i="6"/>
  <c r="AE130" i="6" s="1"/>
  <c r="AD133" i="6"/>
  <c r="AE133" i="6" s="1"/>
  <c r="AD136" i="6"/>
  <c r="AD138" i="6"/>
  <c r="AE141" i="6"/>
  <c r="AG141" i="6" s="1"/>
  <c r="AE147" i="6"/>
  <c r="AH147" i="6" s="1"/>
  <c r="AE162" i="6"/>
  <c r="AG162" i="6" s="1"/>
  <c r="R165" i="6"/>
  <c r="AA99" i="6"/>
  <c r="AA98" i="6"/>
  <c r="AA95" i="6"/>
  <c r="AA93" i="6"/>
  <c r="AA92" i="6"/>
  <c r="AA90" i="6"/>
  <c r="AA89" i="6"/>
  <c r="AA87" i="6"/>
  <c r="AA82" i="6"/>
  <c r="AA79" i="6"/>
  <c r="AA77" i="6"/>
  <c r="AA76" i="6"/>
  <c r="AA72" i="6"/>
  <c r="AA69" i="6"/>
  <c r="AA67" i="6"/>
  <c r="AA66" i="6"/>
  <c r="AA64" i="6"/>
  <c r="AA63" i="6"/>
  <c r="AA59" i="6"/>
  <c r="AA56" i="6"/>
  <c r="AA54" i="6"/>
  <c r="AA53" i="6"/>
  <c r="Q165" i="6"/>
  <c r="AA51" i="6"/>
  <c r="AA48" i="6"/>
  <c r="AA46" i="6"/>
  <c r="AA45" i="6"/>
  <c r="AA43" i="6"/>
  <c r="AA40" i="6"/>
  <c r="AA37" i="6"/>
  <c r="AA35" i="6"/>
  <c r="AA34" i="6"/>
  <c r="AA32" i="6"/>
  <c r="AA29" i="6"/>
  <c r="AA26" i="6"/>
  <c r="AA25" i="6"/>
  <c r="AA23" i="6"/>
  <c r="AA22" i="6"/>
  <c r="AA20" i="6"/>
  <c r="AA19" i="6"/>
  <c r="AA17" i="6"/>
  <c r="AA15" i="6"/>
  <c r="AA13" i="6"/>
  <c r="AA12" i="6"/>
  <c r="AA10" i="6"/>
  <c r="AA8" i="6"/>
  <c r="AA188" i="6"/>
  <c r="AA187" i="6"/>
  <c r="AA186" i="6"/>
  <c r="AA185" i="6"/>
  <c r="AA184" i="6"/>
  <c r="AA183" i="6"/>
  <c r="AA182" i="6"/>
  <c r="AA181" i="6"/>
  <c r="AA180" i="6"/>
  <c r="AA179" i="6"/>
  <c r="AA178" i="6"/>
  <c r="AA177" i="6"/>
  <c r="AA176" i="6"/>
  <c r="AA175" i="6"/>
  <c r="AA174" i="6"/>
  <c r="AA173" i="6"/>
  <c r="AA172" i="6"/>
  <c r="AA171" i="6"/>
  <c r="AA170" i="6"/>
  <c r="AA169" i="6"/>
  <c r="AA168" i="6"/>
  <c r="AA167" i="6"/>
  <c r="AA165" i="6" s="1"/>
  <c r="AA166" i="6"/>
  <c r="AA163" i="6"/>
  <c r="AA161" i="6"/>
  <c r="AA160" i="6"/>
  <c r="AA158" i="6"/>
  <c r="AA156" i="6"/>
  <c r="AA154" i="6"/>
  <c r="AA152" i="6"/>
  <c r="AA150" i="6"/>
  <c r="AA148" i="6"/>
  <c r="AA146" i="6"/>
  <c r="AA144" i="6"/>
  <c r="AA142" i="6"/>
  <c r="AA141" i="6"/>
  <c r="AA139" i="6"/>
  <c r="AA138" i="6"/>
  <c r="AA137" i="6"/>
  <c r="AA136" i="6"/>
  <c r="AA134" i="6"/>
  <c r="AA133" i="6"/>
  <c r="AA131" i="6"/>
  <c r="AA130" i="6"/>
  <c r="AA126" i="6"/>
  <c r="AA123" i="6"/>
  <c r="AA122" i="6"/>
  <c r="AA119" i="6"/>
  <c r="AA116" i="6"/>
  <c r="AA115" i="6"/>
  <c r="AA114" i="6"/>
  <c r="AA111" i="6"/>
  <c r="AA110" i="6"/>
  <c r="AA109" i="6"/>
  <c r="AA107" i="6"/>
  <c r="AA106" i="6"/>
  <c r="AA104" i="6"/>
  <c r="AA103" i="6"/>
  <c r="AH19" i="6"/>
  <c r="AG25" i="6"/>
  <c r="AG40" i="6"/>
  <c r="AH59" i="6"/>
  <c r="AG82" i="6"/>
  <c r="AH94" i="6"/>
  <c r="AG8" i="6"/>
  <c r="AG26" i="6"/>
  <c r="Q6" i="6"/>
  <c r="AB8" i="6"/>
  <c r="AB9" i="6"/>
  <c r="AC9" i="6" s="1"/>
  <c r="AD9" i="6" s="1"/>
  <c r="AE9" i="6" s="1"/>
  <c r="AB11" i="6"/>
  <c r="AC11" i="6" s="1"/>
  <c r="AD11" i="6" s="1"/>
  <c r="AE11" i="6" s="1"/>
  <c r="AB14" i="6"/>
  <c r="AC14" i="6" s="1"/>
  <c r="AD14" i="6" s="1"/>
  <c r="AE14" i="6" s="1"/>
  <c r="AB16" i="6"/>
  <c r="AC16" i="6" s="1"/>
  <c r="AD16" i="6" s="1"/>
  <c r="AE16" i="6" s="1"/>
  <c r="AD20" i="6"/>
  <c r="AE20" i="6" s="1"/>
  <c r="AE22" i="6"/>
  <c r="AE27" i="6"/>
  <c r="AD29" i="6"/>
  <c r="AD32" i="6"/>
  <c r="AE32" i="6" s="1"/>
  <c r="AD36" i="6"/>
  <c r="AE36" i="6" s="1"/>
  <c r="AD43" i="6"/>
  <c r="AE43" i="6" s="1"/>
  <c r="AD47" i="6"/>
  <c r="AE47" i="6" s="1"/>
  <c r="AD51" i="6"/>
  <c r="AE51" i="6" s="1"/>
  <c r="AD55" i="6"/>
  <c r="AE55" i="6" s="1"/>
  <c r="AE57" i="6"/>
  <c r="AD64" i="6"/>
  <c r="AE64" i="6" s="1"/>
  <c r="AD68" i="6"/>
  <c r="AE68" i="6" s="1"/>
  <c r="AD71" i="6"/>
  <c r="AE71" i="6" s="1"/>
  <c r="AE73" i="6"/>
  <c r="AD78" i="6"/>
  <c r="AE78" i="6" s="1"/>
  <c r="AD87" i="6"/>
  <c r="AE87" i="6" s="1"/>
  <c r="AD91" i="6"/>
  <c r="AE91" i="6" s="1"/>
  <c r="AG92" i="6"/>
  <c r="AD105" i="6"/>
  <c r="AE105" i="6" s="1"/>
  <c r="AB105" i="6"/>
  <c r="AD108" i="6"/>
  <c r="AE108" i="6" s="1"/>
  <c r="AB108" i="6"/>
  <c r="AD113" i="6"/>
  <c r="AE113" i="6" s="1"/>
  <c r="AB113" i="6"/>
  <c r="AG137" i="6"/>
  <c r="AG150" i="6"/>
  <c r="AH150" i="6"/>
  <c r="AH160" i="6"/>
  <c r="AG160" i="6"/>
  <c r="AH162" i="6"/>
  <c r="R6" i="6"/>
  <c r="Z6" i="6"/>
  <c r="AB7" i="6"/>
  <c r="AB10" i="6"/>
  <c r="AC10" i="6" s="1"/>
  <c r="AD10" i="6" s="1"/>
  <c r="AE10" i="6" s="1"/>
  <c r="AB13" i="6"/>
  <c r="AC13" i="6" s="1"/>
  <c r="AD13" i="6" s="1"/>
  <c r="AE13" i="6" s="1"/>
  <c r="AB15" i="6"/>
  <c r="AC15" i="6" s="1"/>
  <c r="AD15" i="6" s="1"/>
  <c r="AE15" i="6" s="1"/>
  <c r="AB17" i="6"/>
  <c r="AC17" i="6" s="1"/>
  <c r="AD17" i="6" s="1"/>
  <c r="AE17" i="6" s="1"/>
  <c r="AB24" i="6"/>
  <c r="AB26" i="6"/>
  <c r="AE29" i="6"/>
  <c r="AB40" i="6"/>
  <c r="AB59" i="6"/>
  <c r="AE61" i="6"/>
  <c r="AB82" i="6"/>
  <c r="AB94" i="6"/>
  <c r="AD106" i="6"/>
  <c r="AE106" i="6" s="1"/>
  <c r="AH109" i="6"/>
  <c r="AE117" i="6"/>
  <c r="AD119" i="6"/>
  <c r="AE119" i="6" s="1"/>
  <c r="AB119" i="6"/>
  <c r="AD126" i="6"/>
  <c r="AE126" i="6" s="1"/>
  <c r="AB126" i="6"/>
  <c r="AD132" i="6"/>
  <c r="AE132" i="6" s="1"/>
  <c r="AB132" i="6"/>
  <c r="AD135" i="6"/>
  <c r="AE135" i="6" s="1"/>
  <c r="AB135" i="6"/>
  <c r="AE136" i="6"/>
  <c r="AB142" i="6"/>
  <c r="AC142" i="6" s="1"/>
  <c r="AD142" i="6" s="1"/>
  <c r="AE142" i="6" s="1"/>
  <c r="AB18" i="6"/>
  <c r="AC18" i="6" s="1"/>
  <c r="AD18" i="6" s="1"/>
  <c r="AE18" i="6" s="1"/>
  <c r="AB21" i="6"/>
  <c r="AC21" i="6" s="1"/>
  <c r="AD21" i="6" s="1"/>
  <c r="AE21" i="6" s="1"/>
  <c r="AB23" i="6"/>
  <c r="AC23" i="6" s="1"/>
  <c r="AD23" i="6" s="1"/>
  <c r="AE23" i="6" s="1"/>
  <c r="AB28" i="6"/>
  <c r="AC28" i="6" s="1"/>
  <c r="AD28" i="6" s="1"/>
  <c r="AE28" i="6" s="1"/>
  <c r="AB31" i="6"/>
  <c r="AC31" i="6" s="1"/>
  <c r="AD31" i="6" s="1"/>
  <c r="AB33" i="6"/>
  <c r="AC33" i="6" s="1"/>
  <c r="AD33" i="6" s="1"/>
  <c r="AE33" i="6" s="1"/>
  <c r="AB35" i="6"/>
  <c r="AC35" i="6" s="1"/>
  <c r="AD35" i="6" s="1"/>
  <c r="AE35" i="6" s="1"/>
  <c r="AB37" i="6"/>
  <c r="AC37" i="6" s="1"/>
  <c r="AD37" i="6" s="1"/>
  <c r="AE37" i="6" s="1"/>
  <c r="AB39" i="6"/>
  <c r="AC39" i="6" s="1"/>
  <c r="AD39" i="6" s="1"/>
  <c r="AE39" i="6" s="1"/>
  <c r="AB42" i="6"/>
  <c r="AC42" i="6" s="1"/>
  <c r="AD42" i="6" s="1"/>
  <c r="AE42" i="6" s="1"/>
  <c r="AB44" i="6"/>
  <c r="AC44" i="6" s="1"/>
  <c r="AD44" i="6" s="1"/>
  <c r="AE44" i="6" s="1"/>
  <c r="AB46" i="6"/>
  <c r="AC46" i="6" s="1"/>
  <c r="AD46" i="6" s="1"/>
  <c r="AE46" i="6" s="1"/>
  <c r="AB48" i="6"/>
  <c r="AC48" i="6" s="1"/>
  <c r="AD48" i="6" s="1"/>
  <c r="AE48" i="6" s="1"/>
  <c r="AB50" i="6"/>
  <c r="AC50" i="6" s="1"/>
  <c r="AD50" i="6" s="1"/>
  <c r="AE50" i="6" s="1"/>
  <c r="AB52" i="6"/>
  <c r="AC52" i="6" s="1"/>
  <c r="AD52" i="6" s="1"/>
  <c r="AE52" i="6" s="1"/>
  <c r="AB54" i="6"/>
  <c r="AC54" i="6" s="1"/>
  <c r="AD54" i="6" s="1"/>
  <c r="AE54" i="6" s="1"/>
  <c r="AB56" i="6"/>
  <c r="AC56" i="6" s="1"/>
  <c r="AD56" i="6" s="1"/>
  <c r="AE56" i="6" s="1"/>
  <c r="AB58" i="6"/>
  <c r="AC58" i="6" s="1"/>
  <c r="AD58" i="6" s="1"/>
  <c r="AE58" i="6" s="1"/>
  <c r="AB62" i="6"/>
  <c r="AC62" i="6" s="1"/>
  <c r="AD62" i="6" s="1"/>
  <c r="AB65" i="6"/>
  <c r="AC65" i="6" s="1"/>
  <c r="AD65" i="6" s="1"/>
  <c r="AE65" i="6" s="1"/>
  <c r="AB67" i="6"/>
  <c r="AC67" i="6" s="1"/>
  <c r="AD67" i="6" s="1"/>
  <c r="AE67" i="6" s="1"/>
  <c r="AB69" i="6"/>
  <c r="AC69" i="6" s="1"/>
  <c r="AD69" i="6" s="1"/>
  <c r="AE69" i="6" s="1"/>
  <c r="AB72" i="6"/>
  <c r="AC72" i="6" s="1"/>
  <c r="AD72" i="6" s="1"/>
  <c r="AB75" i="6"/>
  <c r="AC75" i="6" s="1"/>
  <c r="AD75" i="6" s="1"/>
  <c r="AE75" i="6" s="1"/>
  <c r="AB77" i="6"/>
  <c r="AC77" i="6" s="1"/>
  <c r="AD77" i="6" s="1"/>
  <c r="AE77" i="6" s="1"/>
  <c r="AB79" i="6"/>
  <c r="AC79" i="6" s="1"/>
  <c r="AD79" i="6" s="1"/>
  <c r="AE79" i="6" s="1"/>
  <c r="AB81" i="6"/>
  <c r="AC81" i="6" s="1"/>
  <c r="AD81" i="6" s="1"/>
  <c r="AE81" i="6" s="1"/>
  <c r="AB86" i="6"/>
  <c r="AC86" i="6" s="1"/>
  <c r="AD86" i="6" s="1"/>
  <c r="AE86" i="6" s="1"/>
  <c r="AB88" i="6"/>
  <c r="AC88" i="6" s="1"/>
  <c r="AD88" i="6" s="1"/>
  <c r="AE88" i="6" s="1"/>
  <c r="AB90" i="6"/>
  <c r="AC90" i="6" s="1"/>
  <c r="AD90" i="6" s="1"/>
  <c r="AE90" i="6" s="1"/>
  <c r="AB93" i="6"/>
  <c r="AC93" i="6" s="1"/>
  <c r="AD93" i="6" s="1"/>
  <c r="AE93" i="6" s="1"/>
  <c r="AE101" i="6"/>
  <c r="T100" i="6"/>
  <c r="Z100" i="6"/>
  <c r="AD103" i="6"/>
  <c r="AE103" i="6" s="1"/>
  <c r="AE128" i="6"/>
  <c r="AE138" i="6"/>
  <c r="AD140" i="6"/>
  <c r="AE140" i="6" s="1"/>
  <c r="AB140" i="6"/>
  <c r="AB95" i="6"/>
  <c r="AC95" i="6" s="1"/>
  <c r="AD95" i="6" s="1"/>
  <c r="AE95" i="6" s="1"/>
  <c r="AB97" i="6"/>
  <c r="AC97" i="6" s="1"/>
  <c r="AD97" i="6" s="1"/>
  <c r="AE97" i="6" s="1"/>
  <c r="AB99" i="6"/>
  <c r="AC99" i="6" s="1"/>
  <c r="AD99" i="6" s="1"/>
  <c r="AE99" i="6" s="1"/>
  <c r="AB102" i="6"/>
  <c r="AC102" i="6" s="1"/>
  <c r="AB104" i="6"/>
  <c r="AC104" i="6" s="1"/>
  <c r="AD104" i="6" s="1"/>
  <c r="AE104" i="6" s="1"/>
  <c r="AB107" i="6"/>
  <c r="AC107" i="6" s="1"/>
  <c r="AD107" i="6" s="1"/>
  <c r="AE107" i="6" s="1"/>
  <c r="AB111" i="6"/>
  <c r="AC111" i="6" s="1"/>
  <c r="AD111" i="6" s="1"/>
  <c r="AE111" i="6" s="1"/>
  <c r="AB116" i="6"/>
  <c r="AC116" i="6" s="1"/>
  <c r="AD116" i="6" s="1"/>
  <c r="AE116" i="6" s="1"/>
  <c r="AB118" i="6"/>
  <c r="AC118" i="6" s="1"/>
  <c r="AD118" i="6" s="1"/>
  <c r="AE118" i="6" s="1"/>
  <c r="AB121" i="6"/>
  <c r="AC121" i="6" s="1"/>
  <c r="AD121" i="6" s="1"/>
  <c r="AE121" i="6" s="1"/>
  <c r="AB123" i="6"/>
  <c r="AC123" i="6" s="1"/>
  <c r="AD123" i="6" s="1"/>
  <c r="AE123" i="6" s="1"/>
  <c r="AB125" i="6"/>
  <c r="AC125" i="6" s="1"/>
  <c r="AD125" i="6" s="1"/>
  <c r="AE125" i="6" s="1"/>
  <c r="AB129" i="6"/>
  <c r="AC129" i="6" s="1"/>
  <c r="AD129" i="6" s="1"/>
  <c r="AE129" i="6" s="1"/>
  <c r="AB131" i="6"/>
  <c r="AC131" i="6" s="1"/>
  <c r="AD131" i="6" s="1"/>
  <c r="AE131" i="6" s="1"/>
  <c r="AB134" i="6"/>
  <c r="AC134" i="6" s="1"/>
  <c r="AD134" i="6" s="1"/>
  <c r="AE134" i="6" s="1"/>
  <c r="AB137" i="6"/>
  <c r="AG146" i="6"/>
  <c r="AH146" i="6"/>
  <c r="AG147" i="6"/>
  <c r="AG157" i="6"/>
  <c r="AH157" i="6"/>
  <c r="AG158" i="6"/>
  <c r="AH158" i="6"/>
  <c r="AB144" i="6"/>
  <c r="AC144" i="6" s="1"/>
  <c r="AD144" i="6" s="1"/>
  <c r="AE144" i="6" s="1"/>
  <c r="AB146" i="6"/>
  <c r="AB147" i="6"/>
  <c r="AB148" i="6"/>
  <c r="AC148" i="6" s="1"/>
  <c r="AD148" i="6" s="1"/>
  <c r="AB150" i="6"/>
  <c r="AB151" i="6"/>
  <c r="AC151" i="6" s="1"/>
  <c r="AD151" i="6" s="1"/>
  <c r="AE151" i="6" s="1"/>
  <c r="AB153" i="6"/>
  <c r="AC153" i="6" s="1"/>
  <c r="AD153" i="6" s="1"/>
  <c r="AE153" i="6" s="1"/>
  <c r="AB155" i="6"/>
  <c r="AC155" i="6" s="1"/>
  <c r="AD155" i="6" s="1"/>
  <c r="AE155" i="6" s="1"/>
  <c r="AB157" i="6"/>
  <c r="AB158" i="6"/>
  <c r="AB159" i="6"/>
  <c r="AC159" i="6" s="1"/>
  <c r="AD159" i="6" s="1"/>
  <c r="AE159" i="6" s="1"/>
  <c r="AB162" i="6"/>
  <c r="AB163" i="6"/>
  <c r="AC163" i="6" s="1"/>
  <c r="AD163" i="6" s="1"/>
  <c r="AE163" i="6" s="1"/>
  <c r="AG166" i="6"/>
  <c r="AG174" i="6"/>
  <c r="AG182" i="6"/>
  <c r="AB139" i="6"/>
  <c r="AC139" i="6" s="1"/>
  <c r="AD139" i="6" s="1"/>
  <c r="AE139" i="6" s="1"/>
  <c r="AB143" i="6"/>
  <c r="AC143" i="6" s="1"/>
  <c r="AD143" i="6" s="1"/>
  <c r="AE143" i="6" s="1"/>
  <c r="AB145" i="6"/>
  <c r="AC145" i="6" s="1"/>
  <c r="AD145" i="6" s="1"/>
  <c r="AB149" i="6"/>
  <c r="AC149" i="6" s="1"/>
  <c r="AD149" i="6" s="1"/>
  <c r="AE149" i="6" s="1"/>
  <c r="AB152" i="6"/>
  <c r="AC152" i="6" s="1"/>
  <c r="AD152" i="6" s="1"/>
  <c r="AE152" i="6" s="1"/>
  <c r="AB154" i="6"/>
  <c r="AC154" i="6" s="1"/>
  <c r="AD154" i="6" s="1"/>
  <c r="AE154" i="6" s="1"/>
  <c r="AB156" i="6"/>
  <c r="AC156" i="6" s="1"/>
  <c r="AD156" i="6" s="1"/>
  <c r="AB161" i="6"/>
  <c r="AC161" i="6" s="1"/>
  <c r="AD161" i="6" s="1"/>
  <c r="AE161" i="6" s="1"/>
  <c r="AB164" i="6"/>
  <c r="AC164" i="6" s="1"/>
  <c r="AD164" i="6" s="1"/>
  <c r="AE164" i="6" s="1"/>
  <c r="T165" i="6"/>
  <c r="AE167" i="6"/>
  <c r="AE175" i="6"/>
  <c r="AE183" i="6"/>
  <c r="AH186" i="6" l="1"/>
  <c r="AG186" i="6"/>
  <c r="AH170" i="6"/>
  <c r="AG170" i="6"/>
  <c r="AH178" i="6"/>
  <c r="AG178" i="6"/>
  <c r="AG70" i="6"/>
  <c r="AH24" i="6"/>
  <c r="C28" i="3"/>
  <c r="AH85" i="6"/>
  <c r="AG85" i="6"/>
  <c r="AG12" i="6"/>
  <c r="AH12" i="6"/>
  <c r="R189" i="6"/>
  <c r="AE187" i="6"/>
  <c r="AG187" i="6" s="1"/>
  <c r="AG188" i="6"/>
  <c r="AG184" i="6"/>
  <c r="AG180" i="6"/>
  <c r="AG176" i="6"/>
  <c r="AG172" i="6"/>
  <c r="AG168" i="6"/>
  <c r="AH141" i="6"/>
  <c r="AH114" i="6"/>
  <c r="P189" i="6"/>
  <c r="AH112" i="6"/>
  <c r="AH63" i="6"/>
  <c r="Q189" i="6"/>
  <c r="AA6" i="6"/>
  <c r="C39" i="3"/>
  <c r="D54" i="3"/>
  <c r="D63" i="3" s="1"/>
  <c r="D68" i="3" s="1"/>
  <c r="AA100" i="6"/>
  <c r="J66" i="8"/>
  <c r="J6" i="8" s="1"/>
  <c r="J215" i="8" s="1"/>
  <c r="AE156" i="6"/>
  <c r="AG156" i="6" s="1"/>
  <c r="D37" i="3"/>
  <c r="AE145" i="6"/>
  <c r="AG145" i="6" s="1"/>
  <c r="D35" i="3"/>
  <c r="AE148" i="6"/>
  <c r="AH148" i="6" s="1"/>
  <c r="D36" i="3"/>
  <c r="AH30" i="6"/>
  <c r="AG30" i="6"/>
  <c r="D32" i="3"/>
  <c r="AE120" i="6"/>
  <c r="AG120" i="6" s="1"/>
  <c r="AE72" i="6"/>
  <c r="AG72" i="6" s="1"/>
  <c r="D27" i="3"/>
  <c r="AE62" i="6"/>
  <c r="AG62" i="6" s="1"/>
  <c r="D25" i="3"/>
  <c r="AE31" i="6"/>
  <c r="AG31" i="6" s="1"/>
  <c r="D20" i="3"/>
  <c r="D22" i="3"/>
  <c r="D23" i="3"/>
  <c r="D31" i="3"/>
  <c r="D33" i="3"/>
  <c r="C63" i="3"/>
  <c r="C68" i="3" s="1"/>
  <c r="AB165" i="6"/>
  <c r="AE169" i="6"/>
  <c r="AH169" i="6" s="1"/>
  <c r="T189" i="6"/>
  <c r="AE34" i="6"/>
  <c r="AG34" i="6" s="1"/>
  <c r="D34" i="3"/>
  <c r="D38" i="3"/>
  <c r="AD165" i="6"/>
  <c r="B21" i="1" s="1"/>
  <c r="B20" i="1" s="1"/>
  <c r="C51" i="3"/>
  <c r="C69" i="3" s="1"/>
  <c r="AG139" i="6"/>
  <c r="AH139" i="6"/>
  <c r="AH155" i="6"/>
  <c r="AG155" i="6"/>
  <c r="AH151" i="6"/>
  <c r="AG151" i="6"/>
  <c r="AG148" i="6"/>
  <c r="AG131" i="6"/>
  <c r="AH131" i="6"/>
  <c r="AG121" i="6"/>
  <c r="AH121" i="6"/>
  <c r="AG116" i="6"/>
  <c r="AH116" i="6"/>
  <c r="AG107" i="6"/>
  <c r="AH107" i="6"/>
  <c r="AG93" i="6"/>
  <c r="AH93" i="6"/>
  <c r="AG77" i="6"/>
  <c r="AH77" i="6"/>
  <c r="AG56" i="6"/>
  <c r="AH56" i="6"/>
  <c r="AG52" i="6"/>
  <c r="AH52" i="6"/>
  <c r="AG48" i="6"/>
  <c r="AH48" i="6"/>
  <c r="AG44" i="6"/>
  <c r="AH44" i="6"/>
  <c r="AG35" i="6"/>
  <c r="AH35" i="6"/>
  <c r="AG23" i="6"/>
  <c r="AH23" i="6"/>
  <c r="AG18" i="6"/>
  <c r="AH18" i="6"/>
  <c r="AG88" i="6"/>
  <c r="AH88" i="6"/>
  <c r="AH72" i="6"/>
  <c r="AH62" i="6"/>
  <c r="AH156" i="6"/>
  <c r="AH145" i="6"/>
  <c r="AG81" i="6"/>
  <c r="AH81" i="6"/>
  <c r="AH78" i="6"/>
  <c r="AG78" i="6"/>
  <c r="AG39" i="6"/>
  <c r="AH39" i="6"/>
  <c r="AH36" i="6"/>
  <c r="AG36" i="6"/>
  <c r="AH14" i="6"/>
  <c r="AG14" i="6"/>
  <c r="AH9" i="6"/>
  <c r="AG9" i="6"/>
  <c r="AG10" i="6"/>
  <c r="AH10" i="6"/>
  <c r="AG161" i="6"/>
  <c r="AH161" i="6"/>
  <c r="AG154" i="6"/>
  <c r="AH154" i="6"/>
  <c r="AG149" i="6"/>
  <c r="AH149" i="6"/>
  <c r="AG143" i="6"/>
  <c r="AH143" i="6"/>
  <c r="AH163" i="6"/>
  <c r="AG163" i="6"/>
  <c r="AH159" i="6"/>
  <c r="AG159" i="6"/>
  <c r="AH153" i="6"/>
  <c r="AG153" i="6"/>
  <c r="AH144" i="6"/>
  <c r="AG144" i="6"/>
  <c r="AG134" i="6"/>
  <c r="AH134" i="6"/>
  <c r="AG129" i="6"/>
  <c r="AH129" i="6"/>
  <c r="AG123" i="6"/>
  <c r="AH123" i="6"/>
  <c r="AG118" i="6"/>
  <c r="AH118" i="6"/>
  <c r="AG111" i="6"/>
  <c r="AH111" i="6"/>
  <c r="AG104" i="6"/>
  <c r="AH104" i="6"/>
  <c r="AG99" i="6"/>
  <c r="AH99" i="6"/>
  <c r="AG95" i="6"/>
  <c r="AH95" i="6"/>
  <c r="AH103" i="6"/>
  <c r="AG103" i="6"/>
  <c r="AG90" i="6"/>
  <c r="AH90" i="6"/>
  <c r="AG86" i="6"/>
  <c r="AH86" i="6"/>
  <c r="AG79" i="6"/>
  <c r="AH79" i="6"/>
  <c r="AG75" i="6"/>
  <c r="AH75" i="6"/>
  <c r="AG69" i="6"/>
  <c r="AH69" i="6"/>
  <c r="AG65" i="6"/>
  <c r="AH65" i="6"/>
  <c r="AG58" i="6"/>
  <c r="AH58" i="6"/>
  <c r="AG54" i="6"/>
  <c r="AH54" i="6"/>
  <c r="AG50" i="6"/>
  <c r="AH50" i="6"/>
  <c r="AG46" i="6"/>
  <c r="AH46" i="6"/>
  <c r="AG42" i="6"/>
  <c r="AH42" i="6"/>
  <c r="AG37" i="6"/>
  <c r="AH37" i="6"/>
  <c r="AG33" i="6"/>
  <c r="AH33" i="6"/>
  <c r="AG28" i="6"/>
  <c r="AH28" i="6"/>
  <c r="AG21" i="6"/>
  <c r="AH21" i="6"/>
  <c r="AH106" i="6"/>
  <c r="AG106" i="6"/>
  <c r="AH17" i="6"/>
  <c r="AG17" i="6"/>
  <c r="AG13" i="6"/>
  <c r="AH13" i="6"/>
  <c r="AG164" i="6"/>
  <c r="AH164" i="6"/>
  <c r="AG152" i="6"/>
  <c r="AH152" i="6"/>
  <c r="AG125" i="6"/>
  <c r="AH125" i="6"/>
  <c r="AH87" i="6"/>
  <c r="AG87" i="6"/>
  <c r="AH71" i="6"/>
  <c r="AG71" i="6"/>
  <c r="AG67" i="6"/>
  <c r="AH67" i="6"/>
  <c r="AH64" i="6"/>
  <c r="AG64" i="6"/>
  <c r="AH31" i="6"/>
  <c r="AH16" i="6"/>
  <c r="AG16" i="6"/>
  <c r="AH11" i="6"/>
  <c r="AG11" i="6"/>
  <c r="AG15" i="6"/>
  <c r="AH15" i="6"/>
  <c r="AH185" i="6"/>
  <c r="AG185" i="6"/>
  <c r="AH181" i="6"/>
  <c r="AG181" i="6"/>
  <c r="AH177" i="6"/>
  <c r="AG177" i="6"/>
  <c r="AH173" i="6"/>
  <c r="AG173" i="6"/>
  <c r="AG169" i="6"/>
  <c r="AH142" i="6"/>
  <c r="AG142" i="6"/>
  <c r="AG140" i="6"/>
  <c r="AH140" i="6"/>
  <c r="AH138" i="6"/>
  <c r="AG138" i="6"/>
  <c r="AH128" i="6"/>
  <c r="AG128" i="6"/>
  <c r="AH122" i="6"/>
  <c r="AG122" i="6"/>
  <c r="AH115" i="6"/>
  <c r="AG115" i="6"/>
  <c r="AH110" i="6"/>
  <c r="AG110" i="6"/>
  <c r="AH127" i="6"/>
  <c r="AG127" i="6"/>
  <c r="AG126" i="6"/>
  <c r="AH126" i="6"/>
  <c r="AH124" i="6"/>
  <c r="AG124" i="6"/>
  <c r="AH120" i="6"/>
  <c r="AG119" i="6"/>
  <c r="AH119" i="6"/>
  <c r="AH117" i="6"/>
  <c r="AG117" i="6"/>
  <c r="AG97" i="6"/>
  <c r="AH97" i="6"/>
  <c r="AH84" i="6"/>
  <c r="AG84" i="6"/>
  <c r="AH55" i="6"/>
  <c r="AG55" i="6"/>
  <c r="AH51" i="6"/>
  <c r="AG51" i="6"/>
  <c r="AH47" i="6"/>
  <c r="AG47" i="6"/>
  <c r="AH43" i="6"/>
  <c r="AG43" i="6"/>
  <c r="AH29" i="6"/>
  <c r="AG29" i="6"/>
  <c r="AH20" i="6"/>
  <c r="AG20" i="6"/>
  <c r="AB6" i="6"/>
  <c r="AC7" i="6"/>
  <c r="AG113" i="6"/>
  <c r="AH113" i="6"/>
  <c r="AH76" i="6"/>
  <c r="AG76" i="6"/>
  <c r="AH53" i="6"/>
  <c r="AG53" i="6"/>
  <c r="AH45" i="6"/>
  <c r="AG45" i="6"/>
  <c r="AH34" i="6"/>
  <c r="AH27" i="6"/>
  <c r="AG27" i="6"/>
  <c r="AH22" i="6"/>
  <c r="AG22" i="6"/>
  <c r="AH187" i="6"/>
  <c r="AH183" i="6"/>
  <c r="AG183" i="6"/>
  <c r="AH179" i="6"/>
  <c r="AG179" i="6"/>
  <c r="AH175" i="6"/>
  <c r="AG175" i="6"/>
  <c r="AH171" i="6"/>
  <c r="AG171" i="6"/>
  <c r="AH167" i="6"/>
  <c r="AG167" i="6"/>
  <c r="AE165" i="6"/>
  <c r="AC100" i="6"/>
  <c r="AD102" i="6"/>
  <c r="D30" i="3" s="1"/>
  <c r="D39" i="3" s="1"/>
  <c r="AH101" i="6"/>
  <c r="AG101" i="6"/>
  <c r="AH98" i="6"/>
  <c r="AG98" i="6"/>
  <c r="AH136" i="6"/>
  <c r="AG136" i="6"/>
  <c r="AG135" i="6"/>
  <c r="AH135" i="6"/>
  <c r="AH133" i="6"/>
  <c r="AG133" i="6"/>
  <c r="AG132" i="6"/>
  <c r="AH132" i="6"/>
  <c r="AH130" i="6"/>
  <c r="AG130" i="6"/>
  <c r="AB100" i="6"/>
  <c r="AH96" i="6"/>
  <c r="AG96" i="6"/>
  <c r="AH91" i="6"/>
  <c r="AG91" i="6"/>
  <c r="AH74" i="6"/>
  <c r="AG74" i="6"/>
  <c r="AH68" i="6"/>
  <c r="AG68" i="6"/>
  <c r="AH61" i="6"/>
  <c r="AG61" i="6"/>
  <c r="AH32" i="6"/>
  <c r="AG32" i="6"/>
  <c r="Z189" i="6"/>
  <c r="AG108" i="6"/>
  <c r="AH108" i="6"/>
  <c r="AG105" i="6"/>
  <c r="AH105" i="6"/>
  <c r="AH89" i="6"/>
  <c r="AG89" i="6"/>
  <c r="AH83" i="6"/>
  <c r="AG83" i="6"/>
  <c r="AH80" i="6"/>
  <c r="AG80" i="6"/>
  <c r="AH73" i="6"/>
  <c r="AG73" i="6"/>
  <c r="AH66" i="6"/>
  <c r="AG66" i="6"/>
  <c r="AH60" i="6"/>
  <c r="AG60" i="6"/>
  <c r="AH57" i="6"/>
  <c r="AG57" i="6"/>
  <c r="AH49" i="6"/>
  <c r="AG49" i="6"/>
  <c r="AH41" i="6"/>
  <c r="AG41" i="6"/>
  <c r="AH38" i="6"/>
  <c r="AG38" i="6"/>
  <c r="AA189" i="6" l="1"/>
  <c r="K66" i="8"/>
  <c r="K6" i="8" s="1"/>
  <c r="K215" i="8" s="1"/>
  <c r="AC6" i="6"/>
  <c r="AC189" i="6" s="1"/>
  <c r="AD7" i="6"/>
  <c r="D19" i="3" s="1"/>
  <c r="D28" i="3" s="1"/>
  <c r="D51" i="3" s="1"/>
  <c r="D69" i="3" s="1"/>
  <c r="AE102" i="6"/>
  <c r="AD100" i="6"/>
  <c r="B15" i="1" s="1"/>
  <c r="AH165" i="6"/>
  <c r="AG165" i="6"/>
  <c r="AB189" i="6"/>
  <c r="L66" i="8" l="1"/>
  <c r="L6" i="8" s="1"/>
  <c r="L215" i="8" s="1"/>
  <c r="AD6" i="6"/>
  <c r="AE7" i="6"/>
  <c r="AG102" i="6"/>
  <c r="AH102" i="6"/>
  <c r="AE100" i="6"/>
  <c r="AG100" i="6" s="1"/>
  <c r="M66" i="8" l="1"/>
  <c r="M6" i="8" s="1"/>
  <c r="M215" i="8" s="1"/>
  <c r="AD189" i="6"/>
  <c r="B14" i="1"/>
  <c r="B13" i="1" s="1"/>
  <c r="B24" i="1" s="1"/>
  <c r="AG7" i="6"/>
  <c r="AH7" i="6"/>
  <c r="AH189" i="6" s="1"/>
  <c r="AE6" i="6"/>
  <c r="N66" i="8" l="1"/>
  <c r="N6" i="8" s="1"/>
  <c r="N215" i="8" s="1"/>
  <c r="AE189" i="6"/>
  <c r="AG6" i="6"/>
  <c r="AG189" i="6" s="1"/>
  <c r="P66" i="8" l="1"/>
  <c r="P6" i="8" s="1"/>
  <c r="P215" i="8" s="1"/>
  <c r="O66" i="8"/>
  <c r="O6" i="8" s="1"/>
  <c r="O215" i="8" s="1"/>
</calcChain>
</file>

<file path=xl/comments1.xml><?xml version="1.0" encoding="utf-8"?>
<comments xmlns="http://schemas.openxmlformats.org/spreadsheetml/2006/main">
  <authors>
    <author>José Guadalupe Chong Olguin</author>
  </authors>
  <commentList>
    <comment ref="AC19" authorId="0" shapeId="0">
      <text>
        <r>
          <rPr>
            <b/>
            <sz val="9"/>
            <color indexed="81"/>
            <rFont val="Tahoma"/>
            <family val="2"/>
          </rPr>
          <t>José Guadalupe Chong Olguin:Se estima la compra de 2 impresoras monocromáticas y una a color, lo que implica la dotación durante su uso, de 6 toners de $4,875.00 c/u y una recarga mensual de 600.00</t>
        </r>
        <r>
          <rPr>
            <sz val="9"/>
            <color indexed="81"/>
            <rFont val="Tahoma"/>
            <family val="2"/>
          </rPr>
          <t xml:space="preserve">
</t>
        </r>
      </text>
    </comment>
    <comment ref="AC30" authorId="0" shapeId="0">
      <text>
        <r>
          <rPr>
            <b/>
            <sz val="9"/>
            <color indexed="81"/>
            <rFont val="Tahoma"/>
            <family val="2"/>
          </rPr>
          <t>José Guadalupe Chong Olguin:Alimentos para los servidores públicos</t>
        </r>
        <r>
          <rPr>
            <sz val="9"/>
            <color indexed="81"/>
            <rFont val="Tahoma"/>
            <family val="2"/>
          </rPr>
          <t xml:space="preserve">
</t>
        </r>
      </text>
    </comment>
    <comment ref="AC40" authorId="0" shapeId="0">
      <text>
        <r>
          <rPr>
            <b/>
            <sz val="9"/>
            <color indexed="81"/>
            <rFont val="Tahoma"/>
            <family val="2"/>
          </rPr>
          <t>José Guadalupe Chong Olguin:</t>
        </r>
        <r>
          <rPr>
            <sz val="9"/>
            <color indexed="81"/>
            <rFont val="Tahoma"/>
            <family val="2"/>
          </rPr>
          <t xml:space="preserve">
Se considera el material para la adecuación del despacho de la Secretaria</t>
        </r>
      </text>
    </comment>
    <comment ref="AC61" authorId="0" shapeId="0">
      <text>
        <r>
          <rPr>
            <b/>
            <sz val="9"/>
            <color indexed="81"/>
            <rFont val="Tahoma"/>
            <family val="2"/>
          </rPr>
          <t>José Guadalupe Chong Olguin:Se consideraron 1700 lts a 20.00 por 7 meses</t>
        </r>
        <r>
          <rPr>
            <sz val="9"/>
            <color indexed="81"/>
            <rFont val="Tahoma"/>
            <family val="2"/>
          </rPr>
          <t xml:space="preserve">
</t>
        </r>
      </text>
    </comment>
    <comment ref="AC63" authorId="0" shapeId="0">
      <text>
        <r>
          <rPr>
            <b/>
            <sz val="9"/>
            <color indexed="81"/>
            <rFont val="Tahoma"/>
            <family val="2"/>
          </rPr>
          <t>José Guadalupe Chong Olguin:</t>
        </r>
        <r>
          <rPr>
            <sz val="9"/>
            <color indexed="81"/>
            <rFont val="Tahoma"/>
            <family val="2"/>
          </rPr>
          <t xml:space="preserve">
Se consideraron 15 camisas adicionales a partir de la fecha 20 ago
</t>
        </r>
      </text>
    </comment>
    <comment ref="AC70" authorId="0" shapeId="0">
      <text>
        <r>
          <rPr>
            <b/>
            <sz val="9"/>
            <color indexed="81"/>
            <rFont val="Tahoma"/>
            <family val="2"/>
          </rPr>
          <t xml:space="preserve">José Guadalupe Chong Olguin:Se estima la instalación de las cortinas del despacho de la secretaria
</t>
        </r>
        <r>
          <rPr>
            <sz val="9"/>
            <color indexed="81"/>
            <rFont val="Tahoma"/>
            <family val="2"/>
          </rPr>
          <t xml:space="preserve">
</t>
        </r>
      </text>
    </comment>
    <comment ref="AC92" authorId="0" shapeId="0">
      <text>
        <r>
          <rPr>
            <b/>
            <sz val="9"/>
            <color indexed="81"/>
            <rFont val="Tahoma"/>
            <family val="2"/>
          </rPr>
          <t xml:space="preserve">José Guadalupe Chong Olguin:Se estima poner en servicio las dos unidades pick up con juego de llantas de 9,000 c/u
</t>
        </r>
        <r>
          <rPr>
            <sz val="9"/>
            <color indexed="81"/>
            <rFont val="Tahoma"/>
            <family val="2"/>
          </rPr>
          <t xml:space="preserve">
</t>
        </r>
      </text>
    </comment>
    <comment ref="AC108" authorId="0" shapeId="0">
      <text>
        <r>
          <rPr>
            <b/>
            <sz val="9"/>
            <color indexed="81"/>
            <rFont val="Tahoma"/>
            <family val="2"/>
          </rPr>
          <t>José Guadalupe Chong Olguin:Se consideraron 6 paquetes telefónicos con servicio de internet, por 10
 meses a razón de 3294 cada mes</t>
        </r>
      </text>
    </comment>
    <comment ref="AC112" authorId="0" shapeId="0">
      <text>
        <r>
          <rPr>
            <b/>
            <sz val="9"/>
            <color indexed="81"/>
            <rFont val="Tahoma"/>
            <family val="2"/>
          </rPr>
          <t xml:space="preserve">José Guadalupe Chong Olguin:Se consideraron 6 meses de renta a razón de 80 mil más iva
</t>
        </r>
        <r>
          <rPr>
            <sz val="9"/>
            <color indexed="81"/>
            <rFont val="Tahoma"/>
            <family val="2"/>
          </rPr>
          <t xml:space="preserve">
</t>
        </r>
      </text>
    </comment>
    <comment ref="AC113" authorId="0" shapeId="0">
      <text>
        <r>
          <rPr>
            <b/>
            <sz val="9"/>
            <color indexed="81"/>
            <rFont val="Tahoma"/>
            <family val="2"/>
          </rPr>
          <t xml:space="preserve">José Guadalupe Chong Olguin:Se estimarón 6 meses de arrendamiento de fotocopiadoras a razón de 5,500.00
</t>
        </r>
        <r>
          <rPr>
            <sz val="9"/>
            <color indexed="81"/>
            <rFont val="Tahoma"/>
            <family val="2"/>
          </rPr>
          <t xml:space="preserve">
</t>
        </r>
      </text>
    </comment>
    <comment ref="AC114" authorId="0" shapeId="0">
      <text>
        <r>
          <rPr>
            <b/>
            <sz val="9"/>
            <color indexed="81"/>
            <rFont val="Tahoma"/>
            <family val="2"/>
          </rPr>
          <t>José Guadalupe Chong Olguin:Se estima que el monto es suficiente</t>
        </r>
        <r>
          <rPr>
            <sz val="9"/>
            <color indexed="81"/>
            <rFont val="Tahoma"/>
            <family val="2"/>
          </rPr>
          <t xml:space="preserve">
</t>
        </r>
      </text>
    </comment>
    <comment ref="AC119" authorId="0" shapeId="0">
      <text>
        <r>
          <rPr>
            <b/>
            <sz val="9"/>
            <color indexed="81"/>
            <rFont val="Tahoma"/>
            <family val="2"/>
          </rPr>
          <t xml:space="preserve">José Guadalupe Chong Olguin:Se estima que el monto es suficiente para el arrendamiento de sillas y tablones
</t>
        </r>
        <r>
          <rPr>
            <sz val="9"/>
            <color indexed="81"/>
            <rFont val="Tahoma"/>
            <family val="2"/>
          </rPr>
          <t xml:space="preserve">
</t>
        </r>
      </text>
    </comment>
    <comment ref="AC128" authorId="0" shapeId="0">
      <text>
        <r>
          <rPr>
            <b/>
            <sz val="9"/>
            <color indexed="81"/>
            <rFont val="Tahoma"/>
            <family val="2"/>
          </rPr>
          <t xml:space="preserve">José Guadalupe Chong Olguin:Se estiman las impresiones de lonas para firma de convenios CONEVAL, puesta en marcha de 4 proyectos, más los que pudieran presentarse
</t>
        </r>
        <r>
          <rPr>
            <sz val="9"/>
            <color indexed="81"/>
            <rFont val="Tahoma"/>
            <family val="2"/>
          </rPr>
          <t xml:space="preserve">
</t>
        </r>
      </text>
    </comment>
    <comment ref="AC132" authorId="0" shapeId="0">
      <text>
        <r>
          <rPr>
            <b/>
            <sz val="9"/>
            <color indexed="81"/>
            <rFont val="Tahoma"/>
            <family val="2"/>
          </rPr>
          <t xml:space="preserve">José Guadalupe Chong Olguin:Se considera el aseguramiento con daños a terceros por 2 unidades asignadas
</t>
        </r>
        <r>
          <rPr>
            <sz val="9"/>
            <color indexed="81"/>
            <rFont val="Tahoma"/>
            <family val="2"/>
          </rPr>
          <t xml:space="preserve">
</t>
        </r>
      </text>
    </comment>
    <comment ref="AC137" authorId="0" shapeId="0">
      <text>
        <r>
          <rPr>
            <b/>
            <sz val="9"/>
            <color indexed="81"/>
            <rFont val="Tahoma"/>
            <family val="2"/>
          </rPr>
          <t>José Guadalupe Chong Olguin:</t>
        </r>
        <r>
          <rPr>
            <sz val="9"/>
            <color indexed="81"/>
            <rFont val="Tahoma"/>
            <family val="2"/>
          </rPr>
          <t xml:space="preserve">
Se contempla la reparación de los archiveros que se dañaron con la inundación del sótano</t>
        </r>
      </text>
    </comment>
    <comment ref="AC140" authorId="0" shapeId="0">
      <text>
        <r>
          <rPr>
            <b/>
            <sz val="9"/>
            <color indexed="81"/>
            <rFont val="Tahoma"/>
            <family val="2"/>
          </rPr>
          <t xml:space="preserve">José Guadalupe Chong Olguin:Se estima necesario el monto para la reparación de las unidades asignados
</t>
        </r>
        <r>
          <rPr>
            <sz val="9"/>
            <color indexed="81"/>
            <rFont val="Tahoma"/>
            <family val="2"/>
          </rPr>
          <t xml:space="preserve">
</t>
        </r>
      </text>
    </comment>
    <comment ref="AC141" authorId="0" shapeId="0">
      <text>
        <r>
          <rPr>
            <b/>
            <sz val="9"/>
            <color indexed="81"/>
            <rFont val="Tahoma"/>
            <family val="2"/>
          </rPr>
          <t xml:space="preserve">José Guadalupe Chong Olguin: se determina el lavado de manteles 
</t>
        </r>
        <r>
          <rPr>
            <sz val="9"/>
            <color indexed="81"/>
            <rFont val="Tahoma"/>
            <family val="2"/>
          </rPr>
          <t xml:space="preserve">
</t>
        </r>
      </text>
    </comment>
    <comment ref="AC146" authorId="0" shapeId="0">
      <text>
        <r>
          <rPr>
            <b/>
            <sz val="9"/>
            <color indexed="81"/>
            <rFont val="Tahoma"/>
            <family val="2"/>
          </rPr>
          <t xml:space="preserve">José Guadalupe Chong Olguin:Pendientes de registrar pasajes aereos de 11 comisiones, más los que ocurran de agosto a diciembre
</t>
        </r>
        <r>
          <rPr>
            <sz val="9"/>
            <color indexed="81"/>
            <rFont val="Tahoma"/>
            <family val="2"/>
          </rPr>
          <t xml:space="preserve">
</t>
        </r>
      </text>
    </comment>
    <comment ref="AC147" authorId="0" shapeId="0">
      <text>
        <r>
          <rPr>
            <b/>
            <sz val="9"/>
            <color indexed="81"/>
            <rFont val="Tahoma"/>
            <family val="2"/>
          </rPr>
          <t xml:space="preserve">José Guadalupe Chong Olguin: SE CONSIDERA UN MONTO ESTIMADO.
</t>
        </r>
        <r>
          <rPr>
            <sz val="9"/>
            <color indexed="81"/>
            <rFont val="Tahoma"/>
            <family val="2"/>
          </rPr>
          <t xml:space="preserve">
</t>
        </r>
      </text>
    </comment>
    <comment ref="AC150" authorId="0" shapeId="0">
      <text>
        <r>
          <rPr>
            <b/>
            <sz val="9"/>
            <color indexed="81"/>
            <rFont val="Tahoma"/>
            <family val="2"/>
          </rPr>
          <t>José Guadalupe Chong Olguin:viaticos de 11 comisionados pendientes de registrar mas los que ocurran de agosto a diciembre derivados de la implantación de los programas de inversión</t>
        </r>
      </text>
    </comment>
    <comment ref="AC158" authorId="0" shapeId="0">
      <text>
        <r>
          <rPr>
            <b/>
            <sz val="9"/>
            <color indexed="81"/>
            <rFont val="Tahoma"/>
            <family val="2"/>
          </rPr>
          <t xml:space="preserve">José Guadalupe Chong Olguin:Se estiman gastos por concepto de erogaciones de traslado, hospedaje y alimentación de conferencistas para el curso taller de coneval
</t>
        </r>
        <r>
          <rPr>
            <sz val="9"/>
            <color indexed="81"/>
            <rFont val="Tahoma"/>
            <family val="2"/>
          </rPr>
          <t xml:space="preserve">
</t>
        </r>
      </text>
    </comment>
    <comment ref="AC160" authorId="0" shapeId="0">
      <text>
        <r>
          <rPr>
            <b/>
            <sz val="9"/>
            <color indexed="81"/>
            <rFont val="Tahoma"/>
            <family val="2"/>
          </rPr>
          <t>José Guadalupe Chong Olguin:Gastos inherentes a alimentos a conferencistas</t>
        </r>
        <r>
          <rPr>
            <sz val="9"/>
            <color indexed="81"/>
            <rFont val="Tahoma"/>
            <family val="2"/>
          </rPr>
          <t xml:space="preserve">
</t>
        </r>
      </text>
    </comment>
    <comment ref="AC162" authorId="0" shapeId="0">
      <text>
        <r>
          <rPr>
            <b/>
            <sz val="9"/>
            <color indexed="81"/>
            <rFont val="Tahoma"/>
            <family val="2"/>
          </rPr>
          <t xml:space="preserve">José Guadalupe Chong Olguin:Se estiman los gastos por las publicaciones de las reglas de operación de los programas que ejecuta la Sedeso
</t>
        </r>
        <r>
          <rPr>
            <sz val="9"/>
            <color indexed="81"/>
            <rFont val="Tahoma"/>
            <family val="2"/>
          </rPr>
          <t xml:space="preserve">
</t>
        </r>
      </text>
    </comment>
    <comment ref="AC166" authorId="0" shapeId="0">
      <text>
        <r>
          <rPr>
            <b/>
            <sz val="9"/>
            <color indexed="81"/>
            <rFont val="Tahoma"/>
            <family val="2"/>
          </rPr>
          <t>José Guadalupe Chong Olguin:</t>
        </r>
        <r>
          <rPr>
            <sz val="9"/>
            <color indexed="81"/>
            <rFont val="Tahoma"/>
            <family val="2"/>
          </rPr>
          <t xml:space="preserve">
Se considera el equipamiento de la sala de capacitación, mesas, sillas, a la sala de juntas de la secretaria con 1 cafetero, a las direcciónes generales con cafeteros y repisas para colocar los recopiladores y mesas de trabajo para los directores</t>
        </r>
      </text>
    </comment>
    <comment ref="AC167" authorId="0" shapeId="0">
      <text>
        <r>
          <rPr>
            <b/>
            <sz val="9"/>
            <color indexed="81"/>
            <rFont val="Tahoma"/>
            <family val="2"/>
          </rPr>
          <t>José Guadalupe Chong Olguin:</t>
        </r>
        <r>
          <rPr>
            <sz val="9"/>
            <color indexed="81"/>
            <rFont val="Tahoma"/>
            <family val="2"/>
          </rPr>
          <t xml:space="preserve">
2 Sofas tapizados para la sala de recepción
</t>
        </r>
      </text>
    </comment>
    <comment ref="AC169" authorId="0" shapeId="0">
      <text>
        <r>
          <rPr>
            <b/>
            <sz val="9"/>
            <color indexed="81"/>
            <rFont val="Tahoma"/>
            <family val="2"/>
          </rPr>
          <t>José Guadalupe Chong Olguin:</t>
        </r>
        <r>
          <rPr>
            <sz val="9"/>
            <color indexed="81"/>
            <rFont val="Tahoma"/>
            <family val="2"/>
          </rPr>
          <t xml:space="preserve">
equipo de cómputo para la elaboración y editar proyectos a difundir en redeso sociales</t>
        </r>
      </text>
    </comment>
    <comment ref="AC176" authorId="0" shapeId="0">
      <text>
        <r>
          <rPr>
            <b/>
            <sz val="9"/>
            <color indexed="81"/>
            <rFont val="Tahoma"/>
            <family val="2"/>
          </rPr>
          <t xml:space="preserve">José Guadalupe Chong Olguin:3 EQUIPOS MINI SPLIT DE 2 TONS A 14,000 CU </t>
        </r>
        <r>
          <rPr>
            <sz val="9"/>
            <color indexed="81"/>
            <rFont val="Tahoma"/>
            <family val="2"/>
          </rPr>
          <t xml:space="preserve">
MAS 1 RELOJ CHECADOR</t>
        </r>
      </text>
    </comment>
    <comment ref="AC177" authorId="0" shapeId="0">
      <text>
        <r>
          <rPr>
            <b/>
            <sz val="9"/>
            <color indexed="81"/>
            <rFont val="Tahoma"/>
            <family val="2"/>
          </rPr>
          <t xml:space="preserve">José Guadalupe Chong Olguin:TV PARA SALA DE CAPACITACIÓN
</t>
        </r>
        <r>
          <rPr>
            <sz val="9"/>
            <color indexed="81"/>
            <rFont val="Tahoma"/>
            <family val="2"/>
          </rPr>
          <t xml:space="preserve">
</t>
        </r>
      </text>
    </comment>
    <comment ref="AC178" authorId="0" shapeId="0">
      <text>
        <r>
          <rPr>
            <b/>
            <sz val="9"/>
            <color indexed="81"/>
            <rFont val="Tahoma"/>
            <family val="2"/>
          </rPr>
          <t>José Guadalupe Chong Olguin:Camara fotografica y equipo de filmación e iluminación</t>
        </r>
        <r>
          <rPr>
            <sz val="9"/>
            <color indexed="81"/>
            <rFont val="Tahoma"/>
            <family val="2"/>
          </rPr>
          <t xml:space="preserve">
</t>
        </r>
      </text>
    </comment>
    <comment ref="AC179" authorId="0" shapeId="0">
      <text>
        <r>
          <rPr>
            <b/>
            <sz val="9"/>
            <color indexed="81"/>
            <rFont val="Tahoma"/>
            <family val="2"/>
          </rPr>
          <t xml:space="preserve">José Guadalupe Chong Olguin: Se programa la compra de una unidad pick up 4x4
</t>
        </r>
        <r>
          <rPr>
            <sz val="9"/>
            <color indexed="81"/>
            <rFont val="Tahoma"/>
            <family val="2"/>
          </rPr>
          <t xml:space="preserve">
</t>
        </r>
      </text>
    </comment>
    <comment ref="AC184" authorId="0" shapeId="0">
      <text>
        <r>
          <rPr>
            <b/>
            <sz val="9"/>
            <color indexed="81"/>
            <rFont val="Tahoma"/>
            <family val="2"/>
          </rPr>
          <t>José Guadalupe Chong Olguin:</t>
        </r>
        <r>
          <rPr>
            <sz val="9"/>
            <color indexed="81"/>
            <rFont val="Tahoma"/>
            <family val="2"/>
          </rPr>
          <t xml:space="preserve">
Se proyecta la adquisición de 43 reguladores para los equipos de cómputo
</t>
        </r>
      </text>
    </comment>
    <comment ref="AC188" authorId="0" shapeId="0">
      <text>
        <r>
          <rPr>
            <b/>
            <sz val="9"/>
            <color indexed="81"/>
            <rFont val="Tahoma"/>
            <family val="2"/>
          </rPr>
          <t>José Guadalupe Chong Olguin:Licencias de Office</t>
        </r>
        <r>
          <rPr>
            <sz val="9"/>
            <color indexed="81"/>
            <rFont val="Tahoma"/>
            <family val="2"/>
          </rPr>
          <t xml:space="preserve">
</t>
        </r>
      </text>
    </comment>
  </commentList>
</comments>
</file>

<file path=xl/sharedStrings.xml><?xml version="1.0" encoding="utf-8"?>
<sst xmlns="http://schemas.openxmlformats.org/spreadsheetml/2006/main" count="816" uniqueCount="441">
  <si>
    <t>ESTADO DE NAYARIT</t>
  </si>
  <si>
    <t>(miles de pesos)</t>
  </si>
  <si>
    <t>Dependencia</t>
  </si>
  <si>
    <t>Secretaría de Desarrollo Social</t>
  </si>
  <si>
    <t>Concepto</t>
  </si>
  <si>
    <t>Comentarios de la Dependencia</t>
  </si>
  <si>
    <t>Recomendaciones de la Secretaría de Administración y Finanzas</t>
  </si>
  <si>
    <t>Instrucciones del Gobernador</t>
  </si>
  <si>
    <t>Servicios Personales</t>
  </si>
  <si>
    <t>Sueldos</t>
  </si>
  <si>
    <t>Prestaciones</t>
  </si>
  <si>
    <t>Otros</t>
  </si>
  <si>
    <t>Gasto Corriente</t>
  </si>
  <si>
    <t>Capítulo 2000</t>
  </si>
  <si>
    <t>Capítulo 3000</t>
  </si>
  <si>
    <t>Transferencias, Asignaciones, Subsidios y Otras Ayudas</t>
  </si>
  <si>
    <t>Capítulo 4000</t>
  </si>
  <si>
    <t>Inversión</t>
  </si>
  <si>
    <t>Capítulo 5000</t>
  </si>
  <si>
    <t>Capítulo 6000</t>
  </si>
  <si>
    <t>Total del Gasto</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</si>
  <si>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</si>
  <si>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</si>
  <si>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</si>
  <si>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</si>
  <si>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</si>
  <si>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</si>
  <si>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</si>
  <si>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Suma Servicios Personales</t>
  </si>
  <si>
    <t>Materiales y Suministros</t>
  </si>
  <si>
    <t>Materiales de Administración, Emisión de Documentos y Artículos Oficiales</t>
  </si>
  <si>
    <t>Alimentos y Utensilios</t>
  </si>
  <si>
    <t>Materias Primas y Materias de Producción y Comercialización</t>
  </si>
  <si>
    <t>Materiales y Artículos de Construcción y Reparación</t>
  </si>
  <si>
    <t>Productos Quimicos, Farmaceuticos y de Laboratorio</t>
  </si>
  <si>
    <t>Combustibles, Lubricantes y Aditivos</t>
  </si>
  <si>
    <t>Vestuario, Blancos, Prendas de Protección y Artículos Deportivos</t>
  </si>
  <si>
    <t>Materiales y Suministros Para Seguridad</t>
  </si>
  <si>
    <t>Herramientas, Refacciones y Accesorios Menores</t>
  </si>
  <si>
    <t>Suma</t>
  </si>
  <si>
    <t>Servicos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</si>
  <si>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</si>
  <si>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</si>
  <si>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</si>
  <si>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</si>
  <si>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</si>
  <si>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</si>
  <si>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</si>
  <si>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</si>
  <si>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</si>
  <si>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</si>
  <si>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</si>
  <si>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</si>
  <si>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</si>
  <si>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y Fideicomisos, Mandatos y Otros Análogos</t>
  </si>
  <si>
    <t>Transferencias a la Seguridad Social</t>
  </si>
  <si>
    <t>Donativos</t>
  </si>
  <si>
    <t>Transferenciasl al Exterior</t>
  </si>
  <si>
    <t>Suma Gasto de Operación</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</si>
  <si>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</si>
  <si>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</si>
  <si>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</si>
  <si>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</si>
  <si>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</si>
  <si>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</si>
  <si>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</si>
  <si>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</si>
  <si>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</si>
  <si>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</si>
  <si>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</si>
  <si>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</si>
  <si>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</si>
  <si>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Suma Gasto de Inversión</t>
  </si>
  <si>
    <t>Total General</t>
  </si>
  <si>
    <t>Capítulos y Conceptos</t>
  </si>
  <si>
    <t>Aprobado</t>
  </si>
  <si>
    <t>Cierre Esperado</t>
  </si>
  <si>
    <t>Pre-Techo</t>
  </si>
  <si>
    <t>Techo</t>
  </si>
  <si>
    <t>Servicios de Gtraslado y Viáticos</t>
  </si>
  <si>
    <t>CONCEPTO</t>
  </si>
  <si>
    <t>PARTIDA ESPECÍFICA</t>
  </si>
  <si>
    <t>SECRETARÍA DE DESARROLLO SOCIAL</t>
  </si>
  <si>
    <t>2018 Cierre esperado</t>
  </si>
  <si>
    <t>Pretecho 2019</t>
  </si>
  <si>
    <t>Pre Techo Modificado 2019</t>
  </si>
  <si>
    <t>Techo definitivo 2019</t>
  </si>
  <si>
    <t>REPORTE DE CALENDARIZACIÓN MENSUAL</t>
  </si>
  <si>
    <t>ENE</t>
  </si>
  <si>
    <t>FEB</t>
  </si>
  <si>
    <t>MAR</t>
  </si>
  <si>
    <t>ABR</t>
  </si>
  <si>
    <t>MAY</t>
  </si>
  <si>
    <t>JUN</t>
  </si>
  <si>
    <t>JUL</t>
  </si>
  <si>
    <t>AGO</t>
  </si>
  <si>
    <t>SEP</t>
  </si>
  <si>
    <t>OCT</t>
  </si>
  <si>
    <t>NOV</t>
  </si>
  <si>
    <t>DIC</t>
  </si>
  <si>
    <t>TOTAL</t>
  </si>
  <si>
    <t>acumulado a agosto</t>
  </si>
  <si>
    <t>modificaciones al 31 de julio</t>
  </si>
  <si>
    <t>total modificado</t>
  </si>
  <si>
    <t>pre comprometido</t>
  </si>
  <si>
    <t>comprometido</t>
  </si>
  <si>
    <t>devengado</t>
  </si>
  <si>
    <t>ejercido presupuesto</t>
  </si>
  <si>
    <t>pagado</t>
  </si>
  <si>
    <t>total aplicado</t>
  </si>
  <si>
    <t>disponible al cierra</t>
  </si>
  <si>
    <t>estimado agosto diciembre</t>
  </si>
  <si>
    <t>estimado total al cierre</t>
  </si>
  <si>
    <t>variación</t>
  </si>
  <si>
    <t>MATERIALES Y SUMINISTROS</t>
  </si>
  <si>
    <t>MATERIALES PARA SERVICIO EN GENERAL</t>
  </si>
  <si>
    <t>ARTÍCULOS Y MATERIAL DE OFICINA</t>
  </si>
  <si>
    <t>MATERIALES DE FERRETERÍA PARA OFICINAS</t>
  </si>
  <si>
    <t xml:space="preserve">MATERIAL PARA MANTENIMIENTO DE LA </t>
  </si>
  <si>
    <t xml:space="preserve">MATERIAL DE PINTURA Y DIBUJO PARA USO EN </t>
  </si>
  <si>
    <t>PRODUCTOS DE PAPEL Y HULE PARA USO EN OFICINAS</t>
  </si>
  <si>
    <t>PIGMENTOS O COLORANTES PARA USO EN OFICINAS</t>
  </si>
  <si>
    <t>MATERIALES PARA IMPRESIÓN Y REPRODUCCIÓN</t>
  </si>
  <si>
    <t xml:space="preserve">MATERIAL PARA USO FOTOGRÁFICO Y </t>
  </si>
  <si>
    <t xml:space="preserve">PRODUCTOS DE PAPEL Y HULE PARA USO EN IMPRESIÓN Y </t>
  </si>
  <si>
    <t>ARTÍCULOS PARA USO ESTADÍSTICO Y GEOGRÁFICO</t>
  </si>
  <si>
    <t>SUMINISTROS INFORMÁTICOS</t>
  </si>
  <si>
    <t>ARTÍCULOS DIVERSOS DE CARÁCTER COMERCIAL</t>
  </si>
  <si>
    <t>ARTÍCULOS PARA SERVICIOS GENERALES</t>
  </si>
  <si>
    <t>MATERIAL DE COMUNICACIÓN</t>
  </si>
  <si>
    <t>PRODUCTOS IMPRESOS EN PAPEL</t>
  </si>
  <si>
    <t>MATERIALES Y ARTÍCULOS DE LIMPIEZA</t>
  </si>
  <si>
    <t>PRODUCTOS DE PAPEL PARA LIMPIEZA</t>
  </si>
  <si>
    <t>PRODUCTOS TEXTILES PARA LIMPIEZA</t>
  </si>
  <si>
    <t>MATERIALES PARA ENSEÑANZA</t>
  </si>
  <si>
    <t>ARTÍCULOS DIDÁCTICOS</t>
  </si>
  <si>
    <t>MATERIAL DE FOTOCREDENCIALIZACIÓN</t>
  </si>
  <si>
    <t>ALIMENTOS DE TRABAJO</t>
  </si>
  <si>
    <t>UTENSILIOS DIVERSOS DE CARÁCTER COMERCIAL</t>
  </si>
  <si>
    <t>ARTÍCULOS PARA EL SERVICIO DE ALIMENTACIÓN</t>
  </si>
  <si>
    <t xml:space="preserve">MATERIAL DE FERRETERÍA PARA SERVICIO DE </t>
  </si>
  <si>
    <t xml:space="preserve">MATERIAL DE FERRETERÍA PARA CONSTRUCCIÓN Y </t>
  </si>
  <si>
    <t>CEMENTO Y PRODUCTOS DE CONCRETO</t>
  </si>
  <si>
    <t>CAL, YESO Y PRODUCTOS DE YESO</t>
  </si>
  <si>
    <t>MADERA Y PRODUCTOS DE MADERA</t>
  </si>
  <si>
    <t>PRODUCTOS FORESTALES PARA LA CONSTRUCCIÓN</t>
  </si>
  <si>
    <t>ARTÍCULOS Y MATERIAL DE OFICINA EN VIDRIO</t>
  </si>
  <si>
    <t>ACCESORIOS Y MATERIAL ELÉCTRICO</t>
  </si>
  <si>
    <t>MATERIAL ELÉCTRICO PARA COMUNICACIÓN</t>
  </si>
  <si>
    <t>MATERIAL DE FERRETERÍA ELÉCTRICO</t>
  </si>
  <si>
    <t xml:space="preserve">ACCESORIOS Y MATERIAL ELÉCTRICO PARA LA </t>
  </si>
  <si>
    <t>MATERIAL DE FERRETERÍA PARA LA CONSTRUCCIÓN</t>
  </si>
  <si>
    <t>PRODUCTOS MINERALES PARA LA CONSTRUCCIÓN</t>
  </si>
  <si>
    <t xml:space="preserve">REFACCIONES Y ESTRUCTURAS PARA LA </t>
  </si>
  <si>
    <t xml:space="preserve">ARTÍCULOS COMPLEMENTARIOS PARA </t>
  </si>
  <si>
    <t xml:space="preserve">MATERIALES COMPLEMENTARIOS DE </t>
  </si>
  <si>
    <t xml:space="preserve">PRODUCTOS COMPLEMENTARIOS DE PAPEL </t>
  </si>
  <si>
    <t xml:space="preserve">PRODUCTOS COMPLEMENTARIOS DE </t>
  </si>
  <si>
    <t>PRODUCTOS TEXTILES COMPLEMENTARIOS</t>
  </si>
  <si>
    <t xml:space="preserve">PRODUCTOS DE PLÁSTICO, PVC Y SIMILARES PARA LA </t>
  </si>
  <si>
    <t xml:space="preserve">OTROS MATERIALES DE FERRETERÍA PARA </t>
  </si>
  <si>
    <t>SUBSTANCIAS Y PRODUCTOS QUÍMICOS BÁSICOS</t>
  </si>
  <si>
    <t>FERTILIZANTES, PESTICIDAS Y OTROS AGROQUÍMICOS</t>
  </si>
  <si>
    <t xml:space="preserve">MEDICINAS Y PRODUCTOS FARMACÉUTICOS DE </t>
  </si>
  <si>
    <t xml:space="preserve">MATERIAL QUIRÚRGICO Y DE LABORATORIO DE USO EN EL </t>
  </si>
  <si>
    <t>FIBRAS SINTÉTICAS, HULES, PLÁSTICOS Y DERIVADOS</t>
  </si>
  <si>
    <t>OTRAS SUBSTANCIAS Y PRODUCTOS QUÍMICOS</t>
  </si>
  <si>
    <t>COMBUSTIBLES, LUBRICANTES Y ADITIVOS</t>
  </si>
  <si>
    <t xml:space="preserve">PRODUCTOS TEXTILES ADQUIRIDOS COMO </t>
  </si>
  <si>
    <t xml:space="preserve">MATERIAL DE MANTENIMIENTO PARA SEGURIDAD Y </t>
  </si>
  <si>
    <t xml:space="preserve">PRODUCTOS DE PAPEL Y DE HULE PARA SEGURIDAD Y </t>
  </si>
  <si>
    <t xml:space="preserve">PRODUCTOS TEXTILES PARA SEGURIDAD Y PROTECCIÓN </t>
  </si>
  <si>
    <t>ARTÍCULOS DEPORTIVOS Y DE CAMPAÑA</t>
  </si>
  <si>
    <t xml:space="preserve">PRODUCTOS DE ANIMALES INDUSTRIALIZABLES </t>
  </si>
  <si>
    <t xml:space="preserve">PRODUCTOS DE PAPEL Y DE HULE UTILIZADOS EN </t>
  </si>
  <si>
    <t>PRODUCTOS TEXTILES</t>
  </si>
  <si>
    <t>OTROS PRODUCTOS TEXTILES</t>
  </si>
  <si>
    <t>ACCESORIOS Y MATERIALES MENORES</t>
  </si>
  <si>
    <t>APARATOS E INSTRUMENTOS MENORES</t>
  </si>
  <si>
    <t xml:space="preserve">EQUIPOS Y MATERIALES MENORES DE COMUNICACIÓN, </t>
  </si>
  <si>
    <t>ARTÍCULOS MENORES PARA SERVICIOS GENERALES</t>
  </si>
  <si>
    <t xml:space="preserve">EQUIPOS Y MATERIALES MENORES DE MANTENIMIENTO </t>
  </si>
  <si>
    <t>ARTÍCULOS MENORES PARA SERVICIOS GENERALES EN EDIFICIOS</t>
  </si>
  <si>
    <t>MATERIAL MENOR DE FERRETERÍA PARA USO EN EDIFICIOS</t>
  </si>
  <si>
    <t xml:space="preserve">MATERIAL MENOR DE FERRETERÍA PARA MOBILIARIO </t>
  </si>
  <si>
    <t>ARTÍCULOS ELECTRÓNICOS MENORES</t>
  </si>
  <si>
    <t>ARTÍCULOS AUXILIARES DE CÓMPUTO</t>
  </si>
  <si>
    <t>REFACCIONES Y ACCESORIOS MENORES DE CARÁCTER INFORMÁTICO</t>
  </si>
  <si>
    <t>REFACCIONES Y ACCESORIOS MENORES DE EQUIPO E INSTRUMENTAL MÉDICO Y DE LABORATORIO</t>
  </si>
  <si>
    <t>ACCESORIOS Y MATERIALES ELÉCTRICOS MENORES PARA EQUIPO DE TRANSPORTE</t>
  </si>
  <si>
    <t>ARTÍCULOS AUTOMOTRICES MENORES</t>
  </si>
  <si>
    <t xml:space="preserve">ARTÍCULOS MENORES DE CARÁCTER DIVERSO PARA </t>
  </si>
  <si>
    <t xml:space="preserve">ARTÍCULOS ELECTRÓNICOS MENORES PARA EQUIPO DE </t>
  </si>
  <si>
    <t xml:space="preserve">ARTÍCULOS MENORES DE MANTENIMIENTO Y SEGURIDAD </t>
  </si>
  <si>
    <t xml:space="preserve">IMPLEMENTOS MENORES PARA TRANSPORTE Y EQUIPO </t>
  </si>
  <si>
    <t xml:space="preserve">MATERIAL MENOR DE FERRETERÍA PARA EQUIPO DE </t>
  </si>
  <si>
    <t xml:space="preserve">MATERIALES MENORES DE MANTENIMIENTO Y SEGURIDAD </t>
  </si>
  <si>
    <t xml:space="preserve">PRODUCTOS MENORES DE HULE PARA EQUIPO DE </t>
  </si>
  <si>
    <t xml:space="preserve">ACCESORIOS Y MATERIALES ELÉCTRICOS MENORES PARA </t>
  </si>
  <si>
    <t>ARTÍCULOS MENORES DE SERVICIO GENERAL PARA OTROS BIENES MUEBLES</t>
  </si>
  <si>
    <t xml:space="preserve">ARTÍCULOS ELECTRÓNICOS MENORES PARA OTROS </t>
  </si>
  <si>
    <t xml:space="preserve">MATERIAL MENOR DE FERRETERÍA PARA OTROS </t>
  </si>
  <si>
    <t xml:space="preserve">MATERIAL MENOR DE MANTENIMIENTO Y SEGURIDAD </t>
  </si>
  <si>
    <t xml:space="preserve">PRODUCTOS MENORES DE HULE PARA OTROS BIENES </t>
  </si>
  <si>
    <t xml:space="preserve">REFACCIONES MENORES PARA USO DIVERSOS EN </t>
  </si>
  <si>
    <t>SERVICIOS GENERALES</t>
  </si>
  <si>
    <t>ENERGÍA ELÉCTRICA</t>
  </si>
  <si>
    <t>GAS</t>
  </si>
  <si>
    <t>AGUA</t>
  </si>
  <si>
    <t>TELEFONÍA TRADICIONAL</t>
  </si>
  <si>
    <t>TELEFONÍA CELULAR</t>
  </si>
  <si>
    <t>SERVICIO DE RADIOLOCALIZACIÓN</t>
  </si>
  <si>
    <t>SERVICIOS DE TELECOMUNICACIONES</t>
  </si>
  <si>
    <t xml:space="preserve">SERVICIOS DE ACCESO DE INTERNET, REDES Y </t>
  </si>
  <si>
    <t>SERVICIO POSTAL</t>
  </si>
  <si>
    <t>SERVICIO TELEGRÁFICO</t>
  </si>
  <si>
    <t>CONTRATACIÓN DE OTROS SERVICIOS</t>
  </si>
  <si>
    <t>ARRENDAMIENTO DE EDIFICIOS</t>
  </si>
  <si>
    <t>ARRENDAMIENTO DE EQUIPO Y BIENES INFORMÁTICOS</t>
  </si>
  <si>
    <t>ARRENDAMIENTO DE MOBILIARIO</t>
  </si>
  <si>
    <t>ARRENDAMIENTO DE EQUIPO DE TRANSPORTE</t>
  </si>
  <si>
    <t xml:space="preserve">ARRENDAMIENTO DE MAQUINARIA, OTROS EQUIPOS </t>
  </si>
  <si>
    <t>ARRENDAMIENTO DE ACTIVOS INTANGIBLES</t>
  </si>
  <si>
    <t>ARRENDAMIENTO FINANCIERO</t>
  </si>
  <si>
    <t>OTROS ARRENDAMIENTOS</t>
  </si>
  <si>
    <t>OTRAS ASESORÍAS PARA LA OPERACIÓN DE PROGRAMAS</t>
  </si>
  <si>
    <t>SERVICIOS DE INFORMÁTICA</t>
  </si>
  <si>
    <t>SERVICIOS ESTADÍSTICOS Y GEOGRÁFICOS</t>
  </si>
  <si>
    <t xml:space="preserve">SERVICIOS RELACIONADOS CON CERTIFICACIÓN DE </t>
  </si>
  <si>
    <t>SERVICIOS DE CAPACITACIÓN</t>
  </si>
  <si>
    <t>SERVICIOS RELACIONADOS CON TRADUCCIONES</t>
  </si>
  <si>
    <t>OTROS SERVICIOS COMERCIALES</t>
  </si>
  <si>
    <t xml:space="preserve">IMPRESIONES DE DOCUMENTOS OFICIALES </t>
  </si>
  <si>
    <t xml:space="preserve">IMPRESIÓN Y ELABORACIÓN DE MATERIAL INFORMATIVO </t>
  </si>
  <si>
    <t>SERVICIOS DE VIGILANCIA</t>
  </si>
  <si>
    <t>COMISIONES BANCARIAS</t>
  </si>
  <si>
    <t xml:space="preserve">SEGURO DE RESPONSABILIDAD </t>
  </si>
  <si>
    <t>SEGUROS DE BIENES PATRIMONIALES</t>
  </si>
  <si>
    <t>ALMACENAJE, EMBALAJE Y ENVASE</t>
  </si>
  <si>
    <t>FLETES Y MANIOBRAS</t>
  </si>
  <si>
    <t>MANTENIMIENTO Y CONSERVACIÓN DE INMUEBLES PARALA PRESTACIÓN DE SERVICIOS ADMINISTRATIVOS</t>
  </si>
  <si>
    <t xml:space="preserve">MANTENIMIENTO Y CONSERVACIÓN DE </t>
  </si>
  <si>
    <t>INSTALACIÓN, REPARACIÓN Y MANTENIMIENTO DE MOBILIARIO Y EQUIPO DE ADMINISTRACIÓN, EDUCACIONAL Y RECREATIVO</t>
  </si>
  <si>
    <t xml:space="preserve">INSTALACIÓN, REPARACIÓN Y MANTENIMIENTO DE EQUIPO DE </t>
  </si>
  <si>
    <t xml:space="preserve">INSTALACIÓN, REPARACIÓN Y MANTENIMIENTO DE EQUIPO E </t>
  </si>
  <si>
    <t>REPARACIÓN Y MANTENIMIENTO DE EQUIPO DE TRANSPORTE</t>
  </si>
  <si>
    <t>SERVICIOS DE LAVANDERÍA, LIMPIEZA E HIGIENE</t>
  </si>
  <si>
    <t>SERVICIOS DE JARDINERÍA Y FUMIGACIÓN</t>
  </si>
  <si>
    <t xml:space="preserve">DIFUSIÓN POR RADIO, TELEVISIÓN Y OTROS MEDIOS </t>
  </si>
  <si>
    <t xml:space="preserve">SERVICIO DE CREACIÓN Y DIFUSIÓN DE CONTENIDO </t>
  </si>
  <si>
    <t>OTROS SERVICIOS DE INFORMACIÓN</t>
  </si>
  <si>
    <t>PASAJES AÉREOS</t>
  </si>
  <si>
    <t>PASAJES TERRESTRES</t>
  </si>
  <si>
    <t>PASAJES MARÍTIMOS, LACUSTRES Y FLUVIALES</t>
  </si>
  <si>
    <t>AUTOTRANSPORTE</t>
  </si>
  <si>
    <t>VIÁTICOS EN EL PAÍS</t>
  </si>
  <si>
    <t>VIÁTICOS EN EL EXTRANJERO</t>
  </si>
  <si>
    <t>GASTOS DE INSTALACIÓN Y TRASLADO DE MENAJE</t>
  </si>
  <si>
    <t xml:space="preserve">SERVICIOS INTEGRALES NACIONALES PARA </t>
  </si>
  <si>
    <t xml:space="preserve">SERVICIOS INTEGRALES EN EL EXTRANJERO PARA </t>
  </si>
  <si>
    <t>OTROS SERVICIOS DE TRASLADO Y HOSPEDAJE</t>
  </si>
  <si>
    <t>GASTOS DE CEREMONIAL</t>
  </si>
  <si>
    <t>GASTOS DE ORDEN SOCIAL Y CULTURAL</t>
  </si>
  <si>
    <t>CONGRESOS Y CONVENCIONES</t>
  </si>
  <si>
    <t>EXPOSICIONES</t>
  </si>
  <si>
    <t>GASTOS DE REPRESENTACIÓN</t>
  </si>
  <si>
    <t>IMPUESTOS Y DERECHOS DE EXPORTACIÓN</t>
  </si>
  <si>
    <t>OTROS IMPUESTOS Y DERECHOS</t>
  </si>
  <si>
    <t xml:space="preserve">IMPUESTO SOBRE NÓMINAS Y OTROS QUE SE DERIVEN DE </t>
  </si>
  <si>
    <t>SERVICIOS DE ALIMENTACIÓN</t>
  </si>
  <si>
    <t>BIENES MUEBLES, INMUEBLES E INTANGIBLES</t>
  </si>
  <si>
    <t>MOBILIARIO Y EQUIPO</t>
  </si>
  <si>
    <t>MUEBLES, EXCEPTO DE OFICINA Y ESTANTERÍA</t>
  </si>
  <si>
    <t>ELEMENTOS ARQUITECTÓNICOS Y MATERIAL DE EXPOSICIÓN PARA USO ARTÍSTICO, CULTURAL Y CIENTÍFICO</t>
  </si>
  <si>
    <t>EQUIPO DE COMPUTACIÓN</t>
  </si>
  <si>
    <t>MOBILIARIO Y EQUIPO DE CÓMPUTO</t>
  </si>
  <si>
    <t>OTROS EQUIPOS DE COMUNICACIÓN</t>
  </si>
  <si>
    <t>OTROS EQUIPOS DE COMPUTACIÓN</t>
  </si>
  <si>
    <t>OTROS EQUIPOS DE MANTENIMIENTO Y SEGURIDAD</t>
  </si>
  <si>
    <t>OTROS EQUIPOS DE CARÁCTER COMERCIAL</t>
  </si>
  <si>
    <t>OTROS EQUIPOS Y HERRAMIENTAS</t>
  </si>
  <si>
    <t>OTRO MOBILIARIO Y EQUIPO</t>
  </si>
  <si>
    <t>EQUIPOS Y APARATOS AUDIOVISUALES</t>
  </si>
  <si>
    <t>CÁMARAS FOTOGRÁFICAS Y DE VIDEO</t>
  </si>
  <si>
    <t>VEHÍCULOS Y EQUIPO TERRESTRE</t>
  </si>
  <si>
    <t>CARROCERÍAS Y REMOLQUES</t>
  </si>
  <si>
    <t>OTROS EQUIPOS DE TRANSPORTE</t>
  </si>
  <si>
    <t xml:space="preserve">SISTEMAS DE AIRE ACONDICIONADO, </t>
  </si>
  <si>
    <t>EQUIPO DE COMUNICACIÓN</t>
  </si>
  <si>
    <t>EQUIPO ELÉCTRICO DIVERSO</t>
  </si>
  <si>
    <t>HERRAMIENTAS Y MÁQUINAS - HERRAMIENTA</t>
  </si>
  <si>
    <t>SOFTWARE</t>
  </si>
  <si>
    <t>LICENCIAS INFORMÁTICAS E INTELECTUALES</t>
  </si>
  <si>
    <t>sobregiros</t>
  </si>
  <si>
    <t>disponible</t>
  </si>
  <si>
    <t>incremento</t>
  </si>
  <si>
    <t>disminucion al total</t>
  </si>
  <si>
    <t>disminucion al mes</t>
  </si>
  <si>
    <t>acumulado a sept</t>
  </si>
  <si>
    <t>disponible a sept</t>
  </si>
  <si>
    <t>ANTE PROYECTO DE PRESUPUESTO 2019</t>
  </si>
  <si>
    <t>NUM</t>
  </si>
  <si>
    <t>ÁREA STAFF</t>
  </si>
  <si>
    <t>COORDINACIÓN GENERAL ADMINISTRATIVA</t>
  </si>
  <si>
    <t>DIRECCIÓN GENERAL DE POLÍTICA Y DESARROLLO SOCIAL</t>
  </si>
  <si>
    <t>DIRECCIÓN GENERAL OPERACIONES DE PROGRAMAS SOCIALES</t>
  </si>
  <si>
    <t>COMENTARIOS</t>
  </si>
  <si>
    <t>MATERIALES DE ADMINISTRACIÓN, EMISIÓN DE DOCUMENTOS Y ARTÍCULOS OFICIALES</t>
  </si>
  <si>
    <t>Se programa la adquisición de árbol y arreglos navideños para las oficinas de la dependencia</t>
  </si>
  <si>
    <t>Se refiere a la estimación de artículos y material de oficina solicitados por las UR</t>
  </si>
  <si>
    <t>MATERIAL PARA MANTENIMIENTO DE LA OFICINA</t>
  </si>
  <si>
    <t>MATERIAL DE PINTURA Y DIBUJO PARA USO EN OFICINAS</t>
  </si>
  <si>
    <t>MATERIAL PARA USO FOTOGRÁFICO Y CINEMATOGRÁFICO</t>
  </si>
  <si>
    <t>MATERIAL DE PINTURA Y DIBUJO PARA USO EN IMPRESIÓN Y REPRODUCCIÓN</t>
  </si>
  <si>
    <t>PRODUCTOS DE PAPEL Y HULE PARA USO EN IMPRESIÓN Y REPRODUCCIÓN</t>
  </si>
  <si>
    <r>
      <rPr>
        <sz val="11"/>
        <color rgb="FF7030A0"/>
        <rFont val="Calibri"/>
        <family val="2"/>
        <scheme val="minor"/>
      </rPr>
      <t>op prog 12 kits de tinta, 1 disco duro 1 tb y 10 usb 32 gb.</t>
    </r>
    <r>
      <rPr>
        <sz val="11"/>
        <color theme="5" tint="-0.249977111117893"/>
        <rFont val="Calibri"/>
        <family val="2"/>
        <scheme val="minor"/>
      </rPr>
      <t xml:space="preserve"> Politica y desarrollo social 18 toner. </t>
    </r>
    <r>
      <rPr>
        <sz val="11"/>
        <color theme="9" tint="-0.249977111117893"/>
        <rFont val="Calibri"/>
        <family val="2"/>
        <scheme val="minor"/>
      </rPr>
      <t>Coord admva 8 cartuchos toner ho y 8 recargas, 8 cartuchos samsung y 8 recargas 4 unidades disco duro externo</t>
    </r>
    <r>
      <rPr>
        <sz val="11"/>
        <color theme="1"/>
        <rFont val="Calibri"/>
        <family val="2"/>
        <scheme val="minor"/>
      </rPr>
      <t xml:space="preserve"> </t>
    </r>
    <r>
      <rPr>
        <sz val="11"/>
        <color theme="7" tint="-0.249977111117893"/>
        <rFont val="Calibri"/>
        <family val="2"/>
        <scheme val="minor"/>
      </rPr>
      <t xml:space="preserve">Sria Part 1 disco duro 2 tb, </t>
    </r>
    <r>
      <rPr>
        <sz val="11"/>
        <color theme="1"/>
        <rFont val="Calibri"/>
        <family val="2"/>
        <scheme val="minor"/>
      </rPr>
      <t>2 tarjetas para cámara</t>
    </r>
  </si>
  <si>
    <t>ALIMENTOS Y UTENSILIOS</t>
  </si>
  <si>
    <t>Alimentos para el personal por trabajos extraordinarios</t>
  </si>
  <si>
    <t>MATERIAL DE FERRETERÍA PARA SERVICIO DE ALIMENTACIÓN</t>
  </si>
  <si>
    <t>MATERIALES Y ARTÍCULOS DE CONSTRUCCIÓN Y DE REPARACIÓN</t>
  </si>
  <si>
    <t>MATERIAL DE FERRETERÍA PARA CONSTRUCCIÓN Y REPARACIÓN</t>
  </si>
  <si>
    <t>ACCESORIOS Y MATERIAL ELÉCTRICO PARA LA CONSTRUCCIÓN</t>
  </si>
  <si>
    <t>REFACCIONES Y ESTRUCTURAS PARA LA CONSTRUCCIÓN</t>
  </si>
  <si>
    <t>ARTÍCULOS COMPLEMENTARIOS PARA SERVICIOS GENERALES</t>
  </si>
  <si>
    <t>MATERIALES COMPLEMENTARIOS DE FERRETERÍA</t>
  </si>
  <si>
    <t>PRODUCTOS COMPLEMENTARIOS DE PAPEL Y DE HULE</t>
  </si>
  <si>
    <t>PRODUCTOS COMPLEMENTARIOS DE ORIGEN FORESTAL</t>
  </si>
  <si>
    <t>PRODUCTOS COMPLEMENTARIOS DE ORIGEN MINERAL</t>
  </si>
  <si>
    <t>PRODUCTOS DE PLÁSTICO, PVC Y SIMILARES PARA LA CONSTRUCCIÓN</t>
  </si>
  <si>
    <t>OTROS MATERIALES DE FERRETERÍA PARA CONSTRUCCIÓN Y REPARACIÓN</t>
  </si>
  <si>
    <t>PRODUCTOS QUÍMICOS, FARMACÉUTICOS Y DE LABORATORIO</t>
  </si>
  <si>
    <t>MEDICINAS Y PRODUCTOS FARMACÉUTICOS DE APLICACIÓN HUMANA</t>
  </si>
  <si>
    <t>ARTÍCULOS PARA SERVICIOS GENERALES EN EL ÁREA MÉDICA</t>
  </si>
  <si>
    <t>MATERIAL QUIRÚRGICO Y DE LABORATORIO DE USO EN EL ÁREA MÉDICA</t>
  </si>
  <si>
    <t>Combustible requerido para el desarrollo de las actividades de la dependencia, actualmente muchas de las actividades se llevan a cabo en los vehículos personales, a los cuales no se les puede asignar gasolina</t>
  </si>
  <si>
    <t>VESTUARIO, BLANCOS, PRENDAS DE PROTECCIÓN Y ARTÍCULOS DEPORTIVOS</t>
  </si>
  <si>
    <t>PRODUCTOS TEXTILES ADQUIRIDOS COMO VESTUARIO Y UNIFORMES</t>
  </si>
  <si>
    <t>Se considera la adquisición de 100 camisas para el personal de la dependencia.</t>
  </si>
  <si>
    <t>MATERIAL DE MANTENIMIENTO PARA SEGURIDAD Y PROTECCIÓN PERSONAL</t>
  </si>
  <si>
    <t>PRODUCTOS DE PAPEL Y DE HULE PARA SEGURIDAD Y PROTECCIÓN PERSONAL</t>
  </si>
  <si>
    <t>PRODUCTOS TEXTILES PARA SEGURIDAD Y PROTECCIÓN PERSONAL</t>
  </si>
  <si>
    <t>PRODUCTOS DE ANIMALES INDUSTRIALIZABLES UTILIZADOS EN ACTIVIDADES DEPORTIVAS</t>
  </si>
  <si>
    <t>PRODUCTOS DE PAPEL Y DE HULE UTILIZADOS EN ACTIVIDADES DEPORTIVAS</t>
  </si>
  <si>
    <t>Cortinas para las diferentes direcciones generales de la dependencia</t>
  </si>
  <si>
    <t>HERRAMIENTAS, REFACCIONES Y ACCESORIOS MENORES</t>
  </si>
  <si>
    <t>EQUIPOS Y MATERIALES MENORES DE COMUNICACIÓN, FOTOGRÁFICOS Y CINEMATOGRÁFICOS</t>
  </si>
  <si>
    <t>EQUIPOS Y MATERIALES MENORES DE MANTENIMIENTO Y SEGURIDAD</t>
  </si>
  <si>
    <t>MATERIAL MENOR DE FERRETERÍA PARA MOBILIARIO Y EQUIPO</t>
  </si>
  <si>
    <t>Adquisición de discos duros externos y USB para la transferencia y respaldo de información</t>
  </si>
  <si>
    <t>ARTÍCULOS MENORES DE CARÁCTER DIVERSO PARA USO EN EQUIPO DE TRANSPORTE</t>
  </si>
  <si>
    <t>ARTÍCULOS ELECTRÓNICOS MENORES PARA EQUIPO DE TRANSPORTE</t>
  </si>
  <si>
    <t>ARTÍCULOS MENORES DE MANTENIMIENTO Y SEGURIDAD PARA EQUIPO DE TRANSPORTE</t>
  </si>
  <si>
    <t>IMPLEMENTOS MENORES PARA TRANSPORTE Y EQUIPO FERROVIARIO</t>
  </si>
  <si>
    <t>MATERIAL MENOR DE FERRETERÍA PARA EQUIPO DE TRANSPORTE</t>
  </si>
  <si>
    <t>MATERIALES MENORES DE MANTENIMIENTO Y SEGURIDAD PARA EQUIPO DE TRANSPORTE</t>
  </si>
  <si>
    <t>PRODUCTOS MENORES DE HULE PARA EQUIPO DE TRANSPORTE</t>
  </si>
  <si>
    <t>Juegos de llantas para los vehículos asignados</t>
  </si>
  <si>
    <t>ACCESORIOS Y MATERIALES ELÉCTRICOS MENORES PARA OTROS BIENES MUEBLES</t>
  </si>
  <si>
    <t>ARTÍCULOS ELECTRÓNICOS MENORES PARA OTROS BIENES MUEBLES</t>
  </si>
  <si>
    <t>MATERIAL MENOR DE FERRETERÍA PARA OTROS BIENES MUEBLES</t>
  </si>
  <si>
    <t>MATERIAL MENOR DE MANTENIMIENTO Y SEGURIDAD PARA OTROS BIENES MUEBLES</t>
  </si>
  <si>
    <t>PRODUCTOS MENORES DE HULE PARA OTROS BIENES MUEBLES</t>
  </si>
  <si>
    <t>REFACCIONES MENORES PARA USO DIVERSOS EN OTROS BIENES MUEBLES</t>
  </si>
  <si>
    <t>SERVICIOS BÁSICOS</t>
  </si>
  <si>
    <t>Servicio de energía eléctrica, contratada para la dependencia</t>
  </si>
  <si>
    <t>Servicio de Agua Potable</t>
  </si>
  <si>
    <t>Servicio de 6 líneas telefónicas</t>
  </si>
  <si>
    <t>Servicio de 1 línea celular</t>
  </si>
  <si>
    <t>SERVICIOS DE ACCESO DE INTERNET, REDES Y PROCESAMIENTO DE INFORMACIÓN</t>
  </si>
  <si>
    <t>Contratación del servicio de un servidor virtual</t>
  </si>
  <si>
    <t>Servicio de envio de correspondencia a los municipios</t>
  </si>
  <si>
    <t>Servicio de pensión de estacionamiento de vehículos asignados</t>
  </si>
  <si>
    <t>SERVICIOS DE ARRENDAMIENTO</t>
  </si>
  <si>
    <t>Arrendamiento del nuevo edificio $103,936.00 mensuales, 5200 se estiman para la renta de locales para realizar los eventos grandes de la Dependencia, reuniones de Coneval, de Estrategia Nacional de Incusión (ENI)</t>
  </si>
  <si>
    <t>Servicio de fotocopiado</t>
  </si>
  <si>
    <t>Estimación de arrendamiento de vehículos para el cumplimiento de actividades asignadas a la Dependencia.</t>
  </si>
  <si>
    <t>ARRENDAMIENTO DE MAQUINARIA, OTROS EQUIPOS Y HERRAMIENTAS</t>
  </si>
  <si>
    <t>Renovación de licencias de Oficce y adquisición de antivirus</t>
  </si>
  <si>
    <t>SERVICIOS PROFESIONALES, CIENTÍFICOS, TÉCNICOS Y OTROS SERVICIOS</t>
  </si>
  <si>
    <t>ASESORÍAS ASOCIADAS A CONVENIOS, TRATADOS O ACUERDOS</t>
  </si>
  <si>
    <t>Contratación para EVALUACIÓN EXTERNA e INTERNA de los programas sociales implementados por la LA SEDESO</t>
  </si>
  <si>
    <t>SERVICIOS RELACIONADOS CON CERTIFICACIÓN DE PROCESOS</t>
  </si>
  <si>
    <t>Credencialización de los servidores públicos adscritos a la dependencia</t>
  </si>
  <si>
    <t>IMPRESIONES DE DOCUMENTOS OFICIALES PARA LA PRESTACIÓN DE SERVICIOS PÚBLICOS, IDENTIFICACIÓN, FORMATOS ADMINISTRATIVOS Y FISCALES, FORMAS VALORADAS, CERTIFICADOS Y TÍTULOS</t>
  </si>
  <si>
    <t>IMPRESIÓN Y ELABORACIÓN DE MATERIAL INFORMATIVO DERIVADO DE LA OPERACIÓN Y ADMINISTRACIÓN DE LOS ENTES PÚBLICOS</t>
  </si>
  <si>
    <t>Impresión de lonas para difusión de eventos y actividades que desarrolla la Dependencia.</t>
  </si>
  <si>
    <t>SERVICIOS FINANCIEROS, BANCARIOS Y COMERCIALES</t>
  </si>
  <si>
    <t>SEGURO DE RESPONSABILIDAD PATRIMONIAL DEL ESTADO</t>
  </si>
  <si>
    <t xml:space="preserve">Renovación de Seguros de vehículos </t>
  </si>
  <si>
    <t>SERVICIOS DE INSTALACIÓN, REPARACIÓN, MANTENIMIENTO Y CONSERVACIÓN</t>
  </si>
  <si>
    <t>MANTENIMIENTO Y CONSERVACIÓN DE INMUEBLES PARA LA PRESTACIÓN DE SERVICIOS ADMINISTRATIVOS</t>
  </si>
  <si>
    <t>Adecuaciones de las áreas que ocuparaán las unidades administrativas 1.- Despacho de la Secretaria, 1 Área Staff, 1 Coordinación General Administrativa y 2 Direcciones Generales.</t>
  </si>
  <si>
    <t>MANTENIMIENTO Y CONSERVACIÓN DE INMUEBLES PARA LA PRESTACIÓN DE SERVICIOS PÚBLICOS</t>
  </si>
  <si>
    <t>Reparación de mobiliario y equipo, chapas, mecanismos de cerradura, sustitución de piezas.</t>
  </si>
  <si>
    <t>INSTALACIÓN, REPARACIÓN Y MANTENIMIENTO DE EQUIPO DE CÓMPUTO Y TECNOLOGÍA DE LA INFORMACIÓN</t>
  </si>
  <si>
    <t>INSTALACIÓN, REPARACIÓN Y MANTENIMIENTO DE EQUIPO E INSTRUMENTAL MÉDICO Y DE LABORATORIO</t>
  </si>
  <si>
    <t>Reparación y mantenimiento a unidades asignadas</t>
  </si>
  <si>
    <t>Servicio de lavandería de manteles</t>
  </si>
  <si>
    <t>SERVICIOS DE COMUNICACIÓN SOCIAL Y PUBLICIDAD</t>
  </si>
  <si>
    <t>DIFUSIÓN POR RADIO, TELEVISIÓN Y OTROS MEDIOS DE MENSAJES SOBRE PROGRAMAS Y ACTIVIDADES GUBERNAMENTALES</t>
  </si>
  <si>
    <t>SERVICIO DE CREACIÓN Y DIFUSIÓN DE CONTENIDO EXCLUSIVAMENTE A TRAVÉS DE INTERNET</t>
  </si>
  <si>
    <t>SERVICIOS DE TRASLADO Y VIÁTICOS</t>
  </si>
  <si>
    <t>Boletos de avión programados por las UR para atención de las funciones.</t>
  </si>
  <si>
    <t>Boletos de autobús y pagos de peajes por comisiones de los servidores públicos, para el desempeño de sus funciones</t>
  </si>
  <si>
    <t>Pago de alquiler de transporte marítimo, para la supervisión de obras y actividades encomendadas a la Dependencia.</t>
  </si>
  <si>
    <t>Viáticos programados para el desempeño de las funciones encomendadas a cada una de las UR</t>
  </si>
  <si>
    <t>SERVICIOS INTEGRALES NACIONALES PARA SERVIDORES PÚBLICOS EN EL DESEMPEÑO DE COMISIONES Y FUNCIONES OFICIALES</t>
  </si>
  <si>
    <t>SERVICIOS INTEGRALES EN EL EXTRANJERO PARA SERVIDORES PÚBLICOS EN EL DESEMPEÑO DE COMISIONES Y FUNCIONES OFICIALES</t>
  </si>
  <si>
    <t>SERVICIOS OFICIALES</t>
  </si>
  <si>
    <t>Se refiere a estimación de gastos a utilizar por la titular de la Dependencia.</t>
  </si>
  <si>
    <t>OTROS SERVICIOS GENERALES</t>
  </si>
  <si>
    <t>Pago de publicaciones de las Reglas de operación de los proyectos que ejecutará la Dependencia.</t>
  </si>
  <si>
    <t>IMPUESTO SOBRE NÓMINAS Y OTROS QUE SE DERIVEN DE UNA RELACIÓN LABORAL</t>
  </si>
  <si>
    <t>MOBILIARIO Y EQUIPO DE ADMINISTRACIÓN</t>
  </si>
  <si>
    <t>Adquisición de mobiliario y equipo de oficina (escritorios, sillas secretariales, sillas de visita) considerando la incorporación de 20 trabajadores de apoyo técnico administrativo.</t>
  </si>
  <si>
    <t>Adquisición de equipo de computo, lap tops e impresoras para personal de apoyo técnico administrativo.</t>
  </si>
  <si>
    <t>Adquisición de un equipo home theatre como equipo de sonido para la sala de usos multiples, reuniones de trabajo, capacitación, etc.</t>
  </si>
  <si>
    <t>Adquisición de equipos de aire acondicionado de 2 tons.</t>
  </si>
  <si>
    <t>MOBILIARIO Y EQUIPO EDUCACIONAL Y RECREATIVO</t>
  </si>
  <si>
    <t>Adquisición de video proyectores, bocinas y tripie</t>
  </si>
  <si>
    <t>Adquisición de Cámaras fotográficas para captura de evidencias de actividades</t>
  </si>
  <si>
    <t>VEHÍCULOS Y EQUIPO DE TRANSPORTE</t>
  </si>
  <si>
    <t>Adquisición de 3 Unidades de 15 pasajeros, 1 pick up y 2 sedanes</t>
  </si>
  <si>
    <t>Adquisición de una motocicleta utilitaria</t>
  </si>
  <si>
    <t>MAQUINARIA, OTROS EQUIPOS Y HERRAMIENTAS</t>
  </si>
  <si>
    <t>SISTEMAS DE AIRE ACONDICIONADO, CALEFACCIÓN Y DE REFRIGERACIÓN INDUSTRIAL Y COMERCIAL</t>
  </si>
  <si>
    <t>INSTRUMENTOS ELÉCTRICOS DIVERSOS</t>
  </si>
  <si>
    <t>Adquisición de reguladores de voltaje</t>
  </si>
  <si>
    <t>EQUIPOS, APARATOS Y ACCESORIOS ELÉCTRICOS</t>
  </si>
  <si>
    <t>Adquisición de una planta generadora de energía eléctrica</t>
  </si>
  <si>
    <t>EQUIPO ELÉCTRICO DIVERSO DE USO INDUSTRIAL</t>
  </si>
  <si>
    <t>ACTIVOS INTANGIBLES</t>
  </si>
  <si>
    <t>TOTAL GENERAL</t>
  </si>
  <si>
    <t xml:space="preserve">Se requieren vehículos con carácterísticas acordes a las comunidades objetivo
La dotación de equipos de cómputo, impresoras, cámaras fotográficas para obtener la evidencia de las actividades, y equipos de refrigeración, tales como mini split y ventiladores.
</t>
  </si>
  <si>
    <t>Al Igual que en el capítulo 2000, el personal adscrito a la Dependencia y responsable de la Cordinación, promoción y observancia de los proyectos encomendados, tendrán la necesidad de gastos de traslado y estancia en los municipios
Los arrendamientos de diversos locales y mobiliario para celebrar las reuniones de Promoción, Capacitación y en su caso ejecución de los proyectos, así como también el equipo de transporte mientras se adquiere el que en su caso sea autorizado, así como, tambien las licencias de los equipos de computo.
La difusión por diversos medios
La impresión de; folletos, trípticos, volantes y diverso material para la promoción e información a la comunidad objetivo
También se requiere del traslado a las comunidades del Estado y a diferentes  otras latitudes distintas a Nayarit</t>
  </si>
  <si>
    <t>PARTIDA</t>
  </si>
  <si>
    <t>Presupuesto de Egresos 2019</t>
  </si>
  <si>
    <t xml:space="preserve">De conformidad con el Art. 40 A de la Ley Orgánica del Estado de Nayarit, a Sedeso le corresponde Cordinar y Promover el Desarrollo Social en todo el estado, para lo cual el consumo de combustible es indispensable para la presencia y observancia de los proyectos encomendados
Es procedente mencionar que a los inicios el ejercicio fiscal 2018, la dependencia careció de insumos para el desempeño de sus actividades, estos fueron adquiridos por los servidores públicos y procesados en equipos de impresión y cómputo en sus hogares, aportando además del equipo los insumos tales como papelería y tinta.
</t>
  </si>
  <si>
    <t>SECRETARIA DE DESARROLLO SOCIAL</t>
  </si>
  <si>
    <t>EXPECTATIVA DE CIERRE CON OPERACIONES AL CIERRE DEL MES DE AGOSTO 2018</t>
  </si>
  <si>
    <t>CALENDARIO DEL ANTE PROYECTO DE PRESUPUESTO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</si>
</sst>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_);\(#,##0.00\)"/>
    <numFmt numFmtId="166" formatCode="00000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sz val="12"/>
      <color theme="1"/>
      <name val="Arial"/>
      <family val="2"/>
    </font>
    <font>
      <b/>
      <sz val="10"/>
      <color theme="1"/>
      <name val="Arial"/>
      <family val="2"/>
    </font>
    <font>
      <sz val="10"/>
      <color theme="1"/>
      <name val="Arial"/>
      <family val="2"/>
    </font>
    <font>
      <sz val="11"/>
      <color theme="1"/>
      <name val="Arial"/>
      <family val="2"/>
    </font>
    <font>
      <sz val="10"/>
      <color indexed="8"/>
      <name val="Arial"/>
      <family val="2"/>
    </font>
    <font>
      <b/>
      <sz val="10"/>
      <color indexed="8"/>
      <name val="Arial"/>
      <family val="2"/>
    </font>
    <font>
      <b/>
      <sz val="13"/>
      <color indexed="8"/>
      <name val="Arial"/>
      <family val="2"/>
    </font>
    <font>
      <sz val="9"/>
      <color indexed="8"/>
      <name val="Arial"/>
      <family val="2"/>
    </font>
    <font>
      <b/>
      <sz val="8"/>
      <color indexed="8"/>
      <name val="Arial"/>
      <family val="2"/>
    </font>
    <font>
      <sz val="8"/>
      <color indexed="8"/>
      <name val="Arial"/>
      <family val="2"/>
    </font>
    <font>
      <b/>
      <sz val="9"/>
      <color indexed="81"/>
      <name val="Tahoma"/>
      <family val="2"/>
    </font>
    <font>
      <sz val="9"/>
      <color indexed="81"/>
      <name val="Tahoma"/>
      <family val="2"/>
    </font>
    <font>
      <b/>
      <sz val="22"/>
      <color theme="1"/>
      <name val="Calibri"/>
      <family val="2"/>
      <scheme val="minor"/>
    </font>
    <font>
      <sz val="22"/>
      <color theme="1"/>
      <name val="Calibri"/>
      <family val="2"/>
      <scheme val="minor"/>
    </font>
    <font>
      <sz val="11"/>
      <color rgb="FF7030A0"/>
      <name val="Calibri"/>
      <family val="2"/>
      <scheme val="minor"/>
    </font>
    <font>
      <sz val="11"/>
      <color theme="5" tint="-0.249977111117893"/>
      <name val="Calibri"/>
      <family val="2"/>
      <scheme val="minor"/>
    </font>
    <font>
      <sz val="11"/>
      <color theme="9" tint="-0.249977111117893"/>
      <name val="Calibri"/>
      <family val="2"/>
      <scheme val="minor"/>
    </font>
    <font>
      <sz val="11"/>
      <color theme="7" tint="-0.249977111117893"/>
      <name val="Calibri"/>
      <family val="2"/>
      <scheme val="minor"/>
    </font>
    <font>
      <sz val="11"/>
      <name val="Calibri"/>
      <family val="2"/>
      <scheme val="minor"/>
    </font>
    <font>
      <sz val="11"/>
      <color rgb="FF000000"/>
      <name val="Calibri"/>
      <family val="2"/>
      <scheme val="minor"/>
    </font>
    <font>
      <b/>
      <sz val="18"/>
      <color indexed="8"/>
      <name val="Arial"/>
      <family val="2"/>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rgb="FF92D050"/>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9" fillId="0" borderId="0">
      <alignment vertical="top"/>
    </xf>
    <xf numFmtId="0" fontId="1" fillId="0" borderId="0"/>
  </cellStyleXfs>
  <cellXfs count="118">
    <xf numFmtId="0" fontId="0" fillId="0" borderId="0" xfId="0"/>
    <xf numFmtId="0" fontId="3" fillId="0" borderId="0" xfId="0" applyFont="1" applyAlignment="1">
      <alignment horizontal="centerContinuous" vertical="center" wrapText="1"/>
    </xf>
    <xf numFmtId="0" fontId="4" fillId="0" borderId="0" xfId="0" applyFont="1" applyAlignment="1">
      <alignment horizontal="centerContinuous" vertical="center" wrapText="1"/>
    </xf>
    <xf numFmtId="0" fontId="5" fillId="0" borderId="0" xfId="0" applyFont="1"/>
    <xf numFmtId="0" fontId="6" fillId="0" borderId="0" xfId="0" applyFont="1" applyAlignment="1">
      <alignment horizontal="centerContinuous" vertical="center" wrapText="1"/>
    </xf>
    <xf numFmtId="0" fontId="7" fillId="0" borderId="0" xfId="0" applyFont="1"/>
    <xf numFmtId="0" fontId="4" fillId="0" borderId="2" xfId="0" applyFont="1" applyBorder="1" applyAlignment="1">
      <alignment horizontal="centerContinuous" vertical="center" wrapText="1"/>
    </xf>
    <xf numFmtId="0" fontId="7" fillId="0" borderId="5" xfId="0" applyFont="1" applyBorder="1"/>
    <xf numFmtId="0" fontId="7" fillId="0" borderId="5" xfId="0" applyFont="1" applyBorder="1" applyAlignment="1">
      <alignment horizontal="justify" vertical="top" wrapText="1"/>
    </xf>
    <xf numFmtId="0" fontId="7" fillId="0" borderId="0" xfId="0" applyFont="1" applyBorder="1"/>
    <xf numFmtId="0" fontId="7" fillId="0" borderId="6" xfId="0" applyFont="1" applyBorder="1"/>
    <xf numFmtId="164" fontId="7" fillId="0" borderId="5" xfId="0" applyNumberFormat="1" applyFont="1" applyBorder="1" applyAlignment="1">
      <alignment horizontal="right"/>
    </xf>
    <xf numFmtId="164" fontId="7" fillId="0" borderId="5" xfId="0" applyNumberFormat="1" applyFont="1" applyBorder="1" applyAlignment="1">
      <alignment horizontal="right" vertical="center"/>
    </xf>
    <xf numFmtId="0" fontId="7" fillId="0" borderId="8" xfId="0" applyFont="1" applyBorder="1"/>
    <xf numFmtId="164" fontId="7" fillId="0" borderId="8" xfId="0" applyNumberFormat="1" applyFont="1" applyBorder="1" applyAlignment="1">
      <alignment horizontal="right"/>
    </xf>
    <xf numFmtId="0" fontId="7" fillId="0" borderId="8" xfId="0" applyFont="1" applyBorder="1" applyAlignment="1">
      <alignment horizontal="justify" vertical="top" wrapText="1"/>
    </xf>
    <xf numFmtId="0" fontId="7" fillId="0" borderId="9" xfId="0" applyFont="1" applyBorder="1"/>
    <xf numFmtId="0" fontId="6" fillId="0" borderId="0" xfId="0" applyFont="1" applyAlignment="1">
      <alignment horizontal="right"/>
    </xf>
    <xf numFmtId="0" fontId="4" fillId="0" borderId="0" xfId="0" applyFont="1" applyAlignment="1">
      <alignment vertical="center"/>
    </xf>
    <xf numFmtId="0" fontId="5" fillId="0" borderId="0" xfId="0" applyFont="1" applyAlignment="1"/>
    <xf numFmtId="164" fontId="4" fillId="0" borderId="0" xfId="0" applyNumberFormat="1" applyFont="1" applyAlignment="1">
      <alignment horizontal="centerContinuous" vertical="center" wrapText="1"/>
    </xf>
    <xf numFmtId="164" fontId="6" fillId="0" borderId="0" xfId="0" applyNumberFormat="1" applyFont="1" applyAlignment="1">
      <alignment horizontal="centerContinuous" vertical="center" wrapText="1"/>
    </xf>
    <xf numFmtId="0" fontId="6" fillId="0" borderId="0" xfId="0" applyFont="1" applyAlignment="1">
      <alignment vertical="center"/>
    </xf>
    <xf numFmtId="0" fontId="7" fillId="0" borderId="0" xfId="0" applyFont="1" applyAlignment="1"/>
    <xf numFmtId="164" fontId="5" fillId="0" borderId="0" xfId="0" applyNumberFormat="1" applyFont="1"/>
    <xf numFmtId="0" fontId="5" fillId="0" borderId="0" xfId="0" applyFont="1" applyAlignment="1">
      <alignment horizontal="justify" vertical="top" wrapText="1"/>
    </xf>
    <xf numFmtId="0" fontId="4" fillId="0" borderId="2" xfId="0" applyNumberFormat="1" applyFont="1" applyBorder="1" applyAlignment="1">
      <alignment horizontal="centerContinuous" vertical="center" wrapText="1"/>
    </xf>
    <xf numFmtId="164" fontId="4" fillId="0" borderId="2" xfId="0" applyNumberFormat="1" applyFont="1" applyBorder="1" applyAlignment="1">
      <alignment horizontal="centerContinuous" vertical="center" wrapText="1"/>
    </xf>
    <xf numFmtId="0" fontId="4" fillId="0" borderId="4" xfId="0" applyFont="1" applyBorder="1"/>
    <xf numFmtId="0" fontId="5" fillId="0" borderId="0" xfId="0" applyFont="1" applyBorder="1" applyAlignment="1">
      <alignment horizontal="justify" vertical="top" wrapText="1"/>
    </xf>
    <xf numFmtId="0" fontId="5" fillId="0" borderId="4" xfId="0" applyFont="1" applyBorder="1"/>
    <xf numFmtId="164" fontId="8" fillId="0" borderId="5" xfId="0" applyNumberFormat="1" applyFont="1" applyBorder="1" applyAlignment="1">
      <alignment horizontal="right" vertical="center"/>
    </xf>
    <xf numFmtId="0" fontId="4" fillId="0" borderId="0" xfId="0" applyFont="1" applyBorder="1" applyAlignment="1">
      <alignment horizontal="center" vertical="top" wrapText="1"/>
    </xf>
    <xf numFmtId="0" fontId="5" fillId="0" borderId="1" xfId="0" applyFont="1" applyBorder="1"/>
    <xf numFmtId="0" fontId="4" fillId="0" borderId="3" xfId="0" applyFont="1" applyBorder="1" applyAlignment="1">
      <alignment horizontal="justify" vertical="top" wrapText="1"/>
    </xf>
    <xf numFmtId="0" fontId="0" fillId="0" borderId="0" xfId="0" applyAlignment="1">
      <alignment horizontal="justify" vertical="top" wrapText="1"/>
    </xf>
    <xf numFmtId="0" fontId="9" fillId="0" borderId="0" xfId="1" applyFill="1" applyAlignment="1">
      <alignment vertical="top"/>
    </xf>
    <xf numFmtId="0" fontId="9" fillId="0" borderId="0" xfId="1" applyFill="1" applyAlignment="1">
      <alignment horizontal="justify" vertical="top" wrapText="1"/>
    </xf>
    <xf numFmtId="0" fontId="11" fillId="0" borderId="0" xfId="1" applyFont="1" applyFill="1" applyAlignment="1">
      <alignment horizontal="left" vertical="top" readingOrder="1"/>
    </xf>
    <xf numFmtId="165" fontId="9" fillId="0" borderId="0" xfId="1" applyNumberFormat="1" applyFill="1" applyAlignment="1">
      <alignment vertical="top"/>
    </xf>
    <xf numFmtId="4" fontId="9" fillId="0" borderId="0" xfId="1" applyNumberFormat="1" applyFill="1" applyAlignment="1">
      <alignment vertical="top"/>
    </xf>
    <xf numFmtId="14" fontId="12" fillId="0" borderId="0" xfId="1" applyNumberFormat="1" applyFont="1" applyFill="1" applyAlignment="1">
      <alignment horizontal="left" vertical="top"/>
    </xf>
    <xf numFmtId="3" fontId="9" fillId="0" borderId="0" xfId="1" applyNumberFormat="1" applyFont="1" applyFill="1" applyAlignment="1">
      <alignment horizontal="center" vertical="top"/>
    </xf>
    <xf numFmtId="0" fontId="9" fillId="0" borderId="0" xfId="1" applyFont="1" applyFill="1" applyAlignment="1">
      <alignment horizontal="left" vertical="top"/>
    </xf>
    <xf numFmtId="4" fontId="9" fillId="0" borderId="0" xfId="1" applyNumberFormat="1" applyFont="1" applyFill="1" applyAlignment="1">
      <alignment horizontal="right" vertical="top"/>
    </xf>
    <xf numFmtId="0" fontId="10" fillId="0" borderId="2" xfId="1" applyFont="1" applyFill="1" applyBorder="1" applyAlignment="1">
      <alignment horizontal="centerContinuous" vertical="center" wrapText="1" readingOrder="1"/>
    </xf>
    <xf numFmtId="0" fontId="13" fillId="0" borderId="2" xfId="1" applyFont="1" applyFill="1" applyBorder="1" applyAlignment="1">
      <alignment horizontal="justify" vertical="top" wrapText="1"/>
    </xf>
    <xf numFmtId="4" fontId="13" fillId="0" borderId="2" xfId="1" applyNumberFormat="1" applyFont="1" applyFill="1" applyBorder="1" applyAlignment="1">
      <alignment horizontal="right" vertical="top"/>
    </xf>
    <xf numFmtId="4" fontId="9" fillId="0" borderId="2" xfId="1" applyNumberFormat="1" applyFill="1" applyBorder="1" applyAlignment="1">
      <alignment vertical="top"/>
    </xf>
    <xf numFmtId="0" fontId="14" fillId="0" borderId="2" xfId="1" applyFont="1" applyFill="1" applyBorder="1" applyAlignment="1">
      <alignment horizontal="justify" vertical="top" wrapText="1" readingOrder="1"/>
    </xf>
    <xf numFmtId="4" fontId="14" fillId="0" borderId="2" xfId="1" applyNumberFormat="1" applyFont="1" applyFill="1" applyBorder="1" applyAlignment="1">
      <alignment horizontal="right" vertical="top"/>
    </xf>
    <xf numFmtId="165" fontId="9" fillId="0" borderId="2" xfId="1" applyNumberFormat="1" applyFill="1" applyBorder="1" applyAlignment="1">
      <alignment vertical="top"/>
    </xf>
    <xf numFmtId="0" fontId="14" fillId="0" borderId="2" xfId="1" applyFont="1" applyFill="1" applyBorder="1" applyAlignment="1">
      <alignment horizontal="justify" vertical="top" wrapText="1"/>
    </xf>
    <xf numFmtId="0" fontId="9" fillId="3" borderId="2" xfId="1" applyFill="1" applyBorder="1" applyAlignment="1">
      <alignment vertical="top"/>
    </xf>
    <xf numFmtId="165" fontId="9" fillId="3" borderId="2" xfId="1" applyNumberFormat="1" applyFill="1" applyBorder="1" applyAlignment="1">
      <alignment vertical="top"/>
    </xf>
    <xf numFmtId="4" fontId="10" fillId="0" borderId="2" xfId="1" applyNumberFormat="1" applyFont="1" applyFill="1" applyBorder="1" applyAlignment="1">
      <alignment vertical="top"/>
    </xf>
    <xf numFmtId="0" fontId="10" fillId="0" borderId="0" xfId="1" applyFont="1" applyFill="1" applyAlignment="1">
      <alignment vertical="top"/>
    </xf>
    <xf numFmtId="0" fontId="9" fillId="0" borderId="2" xfId="1" applyFont="1" applyFill="1" applyBorder="1" applyAlignment="1">
      <alignment horizontal="justify" vertical="top" wrapText="1"/>
    </xf>
    <xf numFmtId="164" fontId="7" fillId="0" borderId="0" xfId="0" applyNumberFormat="1" applyFont="1"/>
    <xf numFmtId="164" fontId="7" fillId="0" borderId="5" xfId="0" applyNumberFormat="1" applyFont="1" applyBorder="1"/>
    <xf numFmtId="164" fontId="7" fillId="0" borderId="8" xfId="0" applyNumberFormat="1" applyFont="1" applyBorder="1"/>
    <xf numFmtId="164" fontId="5" fillId="0" borderId="0" xfId="0" applyNumberFormat="1" applyFont="1" applyAlignment="1">
      <alignment vertical="center"/>
    </xf>
    <xf numFmtId="164" fontId="5" fillId="0" borderId="6" xfId="0" applyNumberFormat="1" applyFont="1" applyBorder="1" applyAlignment="1">
      <alignment vertical="center"/>
    </xf>
    <xf numFmtId="164" fontId="5" fillId="0" borderId="5" xfId="0" applyNumberFormat="1" applyFont="1" applyBorder="1" applyAlignment="1">
      <alignment vertical="center"/>
    </xf>
    <xf numFmtId="164" fontId="5" fillId="0" borderId="8" xfId="0" applyNumberFormat="1" applyFont="1" applyBorder="1" applyAlignment="1">
      <alignment vertical="center"/>
    </xf>
    <xf numFmtId="164" fontId="5" fillId="0" borderId="2" xfId="0" applyNumberFormat="1" applyFont="1" applyBorder="1" applyAlignment="1">
      <alignment vertical="center"/>
    </xf>
    <xf numFmtId="164" fontId="0" fillId="0" borderId="0" xfId="0" applyNumberFormat="1" applyAlignment="1">
      <alignment vertical="center"/>
    </xf>
    <xf numFmtId="4" fontId="10" fillId="0" borderId="2" xfId="1" applyNumberFormat="1" applyFont="1" applyFill="1" applyBorder="1" applyAlignment="1">
      <alignment horizontal="centerContinuous" vertical="center" wrapText="1" readingOrder="1"/>
    </xf>
    <xf numFmtId="0" fontId="17" fillId="0" borderId="0" xfId="0" applyFont="1" applyAlignment="1">
      <alignment horizontal="centerContinuous" vertical="center" wrapText="1"/>
    </xf>
    <xf numFmtId="0" fontId="18" fillId="0" borderId="0" xfId="0" applyFont="1" applyAlignment="1">
      <alignment horizontal="centerContinuous" vertical="center" wrapText="1"/>
    </xf>
    <xf numFmtId="4" fontId="18" fillId="0" borderId="0" xfId="0" applyNumberFormat="1" applyFont="1" applyAlignment="1">
      <alignment horizontal="centerContinuous" vertical="center" wrapText="1"/>
    </xf>
    <xf numFmtId="0" fontId="0" fillId="0" borderId="0" xfId="0" applyAlignment="1">
      <alignment horizontal="left" vertical="center"/>
    </xf>
    <xf numFmtId="4" fontId="0" fillId="0" borderId="0" xfId="0" applyNumberFormat="1" applyAlignment="1">
      <alignment horizontal="left" vertical="center"/>
    </xf>
    <xf numFmtId="0" fontId="0" fillId="0" borderId="0" xfId="0" applyNumberFormat="1" applyAlignment="1">
      <alignment horizontal="center" vertical="center"/>
    </xf>
    <xf numFmtId="0" fontId="0" fillId="0" borderId="0" xfId="0" applyNumberFormat="1" applyAlignment="1">
      <alignment horizontal="justify" vertical="top" wrapText="1"/>
    </xf>
    <xf numFmtId="166" fontId="0" fillId="0" borderId="0" xfId="0" applyNumberFormat="1"/>
    <xf numFmtId="0" fontId="0" fillId="0" borderId="0" xfId="0" applyNumberFormat="1"/>
    <xf numFmtId="0" fontId="2" fillId="0" borderId="2" xfId="0" applyFont="1" applyBorder="1" applyAlignment="1">
      <alignment horizontal="centerContinuous" vertical="center" wrapText="1"/>
    </xf>
    <xf numFmtId="4" fontId="2" fillId="0" borderId="2" xfId="0" applyNumberFormat="1" applyFont="1" applyBorder="1" applyAlignment="1">
      <alignment horizontal="centerContinuous" vertical="center" wrapText="1"/>
    </xf>
    <xf numFmtId="0" fontId="0" fillId="0" borderId="2" xfId="0"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justify" vertical="top" wrapText="1"/>
    </xf>
    <xf numFmtId="4" fontId="2" fillId="0" borderId="2" xfId="0" applyNumberFormat="1" applyFont="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horizontal="justify" vertical="top" wrapText="1"/>
    </xf>
    <xf numFmtId="4" fontId="0" fillId="3" borderId="2" xfId="0" applyNumberFormat="1" applyFill="1" applyBorder="1" applyAlignment="1">
      <alignment horizontal="center" vertical="center"/>
    </xf>
    <xf numFmtId="0" fontId="0" fillId="0" borderId="2" xfId="0" applyBorder="1" applyAlignment="1">
      <alignment horizontal="justify" vertical="top" wrapText="1"/>
    </xf>
    <xf numFmtId="4" fontId="0" fillId="0" borderId="2" xfId="0" applyNumberFormat="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justify" vertical="top" wrapText="1"/>
    </xf>
    <xf numFmtId="4" fontId="0" fillId="0" borderId="2" xfId="0" applyNumberFormat="1" applyFill="1" applyBorder="1" applyAlignment="1">
      <alignment horizontal="center" vertical="center"/>
    </xf>
    <xf numFmtId="0" fontId="23" fillId="0" borderId="2" xfId="0" applyFont="1" applyBorder="1" applyAlignment="1">
      <alignment horizontal="justify" vertical="top" wrapText="1"/>
    </xf>
    <xf numFmtId="0" fontId="0" fillId="0" borderId="2" xfId="2" applyFont="1" applyBorder="1" applyAlignment="1">
      <alignment wrapText="1"/>
    </xf>
    <xf numFmtId="4" fontId="24" fillId="2" borderId="2" xfId="0" applyNumberFormat="1" applyFont="1" applyFill="1" applyBorder="1" applyAlignment="1">
      <alignment horizontal="right" wrapText="1"/>
    </xf>
    <xf numFmtId="0" fontId="0" fillId="0" borderId="0" xfId="0" applyAlignment="1">
      <alignment horizontal="center" vertical="center"/>
    </xf>
    <xf numFmtId="4" fontId="0" fillId="0" borderId="0" xfId="0" applyNumberFormat="1" applyAlignment="1">
      <alignment horizontal="center" vertical="center"/>
    </xf>
    <xf numFmtId="0" fontId="0" fillId="4" borderId="2" xfId="0" applyFill="1" applyBorder="1" applyAlignment="1">
      <alignment horizontal="center" vertical="center"/>
    </xf>
    <xf numFmtId="0" fontId="9" fillId="0" borderId="0" xfId="1" applyFill="1" applyAlignment="1">
      <alignment horizontal="center" vertical="top"/>
    </xf>
    <xf numFmtId="0" fontId="10" fillId="0" borderId="2" xfId="1" applyFont="1" applyFill="1" applyBorder="1" applyAlignment="1">
      <alignment horizontal="center" vertical="center" wrapText="1" readingOrder="1"/>
    </xf>
    <xf numFmtId="0" fontId="13" fillId="0" borderId="2" xfId="1" applyNumberFormat="1" applyFont="1" applyBorder="1" applyAlignment="1">
      <alignment horizontal="center" vertical="center"/>
    </xf>
    <xf numFmtId="0" fontId="14" fillId="0" borderId="2" xfId="1" applyNumberFormat="1" applyFont="1" applyFill="1" applyBorder="1" applyAlignment="1">
      <alignment horizontal="center" vertical="top"/>
    </xf>
    <xf numFmtId="0" fontId="13" fillId="0" borderId="2" xfId="1" applyNumberFormat="1" applyFont="1" applyFill="1" applyBorder="1" applyAlignment="1">
      <alignment horizontal="center" vertical="top"/>
    </xf>
    <xf numFmtId="0" fontId="9" fillId="0" borderId="2" xfId="1" applyFill="1" applyBorder="1" applyAlignment="1">
      <alignment horizontal="center" vertical="top"/>
    </xf>
    <xf numFmtId="4" fontId="0" fillId="0" borderId="0" xfId="0" applyNumberFormat="1"/>
    <xf numFmtId="4" fontId="2" fillId="0" borderId="2" xfId="0" applyNumberFormat="1" applyFont="1" applyFill="1" applyBorder="1" applyAlignment="1">
      <alignment horizontal="centerContinuous" vertical="center" wrapText="1"/>
    </xf>
    <xf numFmtId="4" fontId="2" fillId="0" borderId="2" xfId="0" applyNumberFormat="1" applyFont="1" applyBorder="1"/>
    <xf numFmtId="4" fontId="0" fillId="0" borderId="2" xfId="0" applyNumberFormat="1" applyBorder="1"/>
    <xf numFmtId="0" fontId="7" fillId="0" borderId="4" xfId="0" applyFont="1" applyBorder="1" applyAlignment="1">
      <alignment horizontal="justify" vertical="top" wrapText="1"/>
    </xf>
    <xf numFmtId="164" fontId="7" fillId="0" borderId="5" xfId="0" applyNumberFormat="1" applyFont="1" applyBorder="1" applyAlignment="1">
      <alignment horizontal="justify" vertical="top" wrapText="1"/>
    </xf>
    <xf numFmtId="0" fontId="7" fillId="0" borderId="7" xfId="0" applyFont="1" applyBorder="1" applyAlignment="1">
      <alignment horizontal="justify" vertical="top" wrapText="1"/>
    </xf>
    <xf numFmtId="0" fontId="14" fillId="0" borderId="6" xfId="1" applyNumberFormat="1" applyFont="1" applyFill="1" applyBorder="1" applyAlignment="1">
      <alignment horizontal="center" vertical="top"/>
    </xf>
    <xf numFmtId="0" fontId="9" fillId="0" borderId="2" xfId="1" applyFill="1" applyBorder="1" applyAlignment="1">
      <alignment vertical="top"/>
    </xf>
    <xf numFmtId="0" fontId="25" fillId="0" borderId="0" xfId="1" applyFont="1" applyFill="1" applyAlignment="1">
      <alignment horizontal="centerContinuous" vertical="center" wrapText="1"/>
    </xf>
    <xf numFmtId="165" fontId="25" fillId="0" borderId="0" xfId="1" applyNumberFormat="1" applyFont="1" applyFill="1" applyAlignment="1">
      <alignment horizontal="centerContinuous" vertical="center" wrapText="1"/>
    </xf>
    <xf numFmtId="0" fontId="9" fillId="0" borderId="0" xfId="1" applyFont="1" applyFill="1" applyAlignment="1">
      <alignment vertical="top"/>
    </xf>
    <xf numFmtId="4" fontId="0" fillId="0" borderId="0" xfId="0" applyNumberFormat="1" applyAlignment="1">
      <alignment horizontal="centerContinuous" vertical="center"/>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cellXfs>
  <cellStyles count="3">
    <cellStyle name="Normal" xfId="0" builtinId="0"/>
    <cellStyle name="Normal 2" xfId="1"/>
    <cellStyle name="Normal 4" xfId="2"/>
  </cellStyles>
  <dxfs count="10">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i val="0"/>
        <strike val="0"/>
      </font>
      <fill>
        <patternFill>
          <bgColor rgb="FFFF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1257300</xdr:colOff>
      <xdr:row>3</xdr:row>
      <xdr:rowOff>0</xdr:rowOff>
    </xdr:to>
    <xdr:pic>
      <xdr:nvPicPr>
        <xdr:cNvPr id="2" name="Picture 1025">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240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D11" sqref="D11"/>
    </sheetView>
  </sheetViews>
  <sheetFormatPr baseColWidth="10" defaultRowHeight="15" x14ac:dyDescent="0.2"/>
  <cols>
    <col min="1" max="1" width="30.7109375" style="3" customWidth="1"/>
    <col min="2" max="2" width="12.28515625" style="24" customWidth="1"/>
    <col min="3" max="3" width="11.85546875" style="3" customWidth="1"/>
    <col min="4" max="5" width="30.7109375" style="3" customWidth="1"/>
    <col min="6" max="6" width="13.28515625" style="3" customWidth="1"/>
    <col min="7" max="7" width="30.7109375" style="3" customWidth="1"/>
    <col min="8" max="8" width="13.140625" style="3" customWidth="1"/>
    <col min="9" max="9" width="12.28515625" style="3" bestFit="1" customWidth="1"/>
    <col min="10" max="16384" width="11.42578125" style="3"/>
  </cols>
  <sheetData>
    <row r="1" spans="1:9" ht="18" x14ac:dyDescent="0.2">
      <c r="A1" s="1" t="s">
        <v>0</v>
      </c>
      <c r="B1" s="20"/>
      <c r="C1" s="2"/>
      <c r="D1" s="2"/>
      <c r="E1" s="2"/>
      <c r="F1" s="2"/>
      <c r="G1" s="2"/>
      <c r="H1" s="2"/>
    </row>
    <row r="2" spans="1:9" ht="15.75" x14ac:dyDescent="0.2">
      <c r="A2" s="2" t="s">
        <v>436</v>
      </c>
      <c r="B2" s="20"/>
      <c r="C2" s="2"/>
      <c r="D2" s="2"/>
      <c r="E2" s="2"/>
      <c r="F2" s="2"/>
      <c r="G2" s="2"/>
      <c r="H2" s="2"/>
    </row>
    <row r="3" spans="1:9" s="5" customFormat="1" ht="12.75" x14ac:dyDescent="0.2">
      <c r="A3" s="4" t="s">
        <v>1</v>
      </c>
      <c r="B3" s="21"/>
      <c r="C3" s="4"/>
      <c r="D3" s="4"/>
      <c r="E3" s="4"/>
      <c r="F3" s="4"/>
      <c r="G3" s="4"/>
      <c r="H3" s="4"/>
    </row>
    <row r="5" spans="1:9" x14ac:dyDescent="0.2">
      <c r="A5" s="3" t="s">
        <v>2</v>
      </c>
      <c r="B5" s="24" t="s">
        <v>3</v>
      </c>
    </row>
    <row r="7" spans="1:9" ht="47.25" x14ac:dyDescent="0.2">
      <c r="A7" s="6" t="s">
        <v>4</v>
      </c>
      <c r="B7" s="27" t="s">
        <v>83</v>
      </c>
      <c r="C7" s="6" t="s">
        <v>84</v>
      </c>
      <c r="D7" s="6" t="s">
        <v>5</v>
      </c>
      <c r="E7" s="6" t="s">
        <v>6</v>
      </c>
      <c r="F7" s="6" t="s">
        <v>85</v>
      </c>
      <c r="G7" s="6" t="s">
        <v>7</v>
      </c>
      <c r="H7" s="6" t="s">
        <v>86</v>
      </c>
    </row>
    <row r="8" spans="1:9" s="5" customFormat="1" ht="12.75" x14ac:dyDescent="0.2">
      <c r="A8" s="107" t="s">
        <v>8</v>
      </c>
      <c r="B8" s="59">
        <f>SUM(B9:B11)</f>
        <v>0</v>
      </c>
      <c r="C8" s="59">
        <f>SUM(C9:C11)</f>
        <v>0</v>
      </c>
      <c r="D8" s="8"/>
      <c r="E8" s="9"/>
      <c r="F8" s="10">
        <v>0</v>
      </c>
      <c r="G8" s="9"/>
      <c r="H8" s="10">
        <v>0</v>
      </c>
    </row>
    <row r="9" spans="1:9" s="5" customFormat="1" ht="12.75" x14ac:dyDescent="0.2">
      <c r="A9" s="107" t="s">
        <v>9</v>
      </c>
      <c r="B9" s="59"/>
      <c r="C9" s="11"/>
      <c r="D9" s="8"/>
      <c r="E9" s="9"/>
      <c r="F9" s="7"/>
      <c r="G9" s="9"/>
      <c r="H9" s="7"/>
    </row>
    <row r="10" spans="1:9" s="5" customFormat="1" ht="12.75" x14ac:dyDescent="0.2">
      <c r="A10" s="107" t="s">
        <v>10</v>
      </c>
      <c r="B10" s="59"/>
      <c r="C10" s="11"/>
      <c r="D10" s="8"/>
      <c r="E10" s="9"/>
      <c r="F10" s="7"/>
      <c r="G10" s="9"/>
      <c r="H10" s="7"/>
    </row>
    <row r="11" spans="1:9" s="5" customFormat="1" ht="12.75" x14ac:dyDescent="0.2">
      <c r="A11" s="107" t="s">
        <v>11</v>
      </c>
      <c r="B11" s="59"/>
      <c r="C11" s="11"/>
      <c r="D11" s="8"/>
      <c r="E11" s="9"/>
      <c r="F11" s="7"/>
      <c r="G11" s="9"/>
      <c r="H11" s="7"/>
    </row>
    <row r="12" spans="1:9" s="5" customFormat="1" ht="12.75" x14ac:dyDescent="0.2">
      <c r="A12" s="107"/>
      <c r="B12" s="59"/>
      <c r="C12" s="11"/>
      <c r="D12" s="8"/>
      <c r="E12" s="9"/>
      <c r="F12" s="7"/>
      <c r="G12" s="9"/>
      <c r="H12" s="7"/>
    </row>
    <row r="13" spans="1:9" s="5" customFormat="1" ht="12.75" x14ac:dyDescent="0.2">
      <c r="A13" s="107" t="s">
        <v>12</v>
      </c>
      <c r="B13" s="59">
        <f>B14+B15</f>
        <v>4290.7</v>
      </c>
      <c r="C13" s="59">
        <f>C14+C15</f>
        <v>9744.4</v>
      </c>
      <c r="D13" s="8"/>
      <c r="E13" s="9"/>
      <c r="F13" s="7">
        <v>0</v>
      </c>
      <c r="G13" s="9"/>
      <c r="H13" s="7">
        <v>0</v>
      </c>
    </row>
    <row r="14" spans="1:9" s="5" customFormat="1" ht="267.75" x14ac:dyDescent="0.2">
      <c r="A14" s="108" t="s">
        <v>13</v>
      </c>
      <c r="B14" s="12">
        <f>ROUND('EXPECTATIVA CIERRE'!AD6/1000,1)</f>
        <v>709.8</v>
      </c>
      <c r="C14" s="12">
        <f>ROUND(('COSTO OP POR UR'!D6/1000),1)</f>
        <v>2888.9</v>
      </c>
      <c r="D14" s="8" t="s">
        <v>437</v>
      </c>
      <c r="E14" s="9"/>
      <c r="F14" s="7"/>
      <c r="G14" s="9"/>
      <c r="H14" s="7"/>
      <c r="I14" s="58"/>
    </row>
    <row r="15" spans="1:9" s="5" customFormat="1" ht="382.5" x14ac:dyDescent="0.2">
      <c r="A15" s="108" t="s">
        <v>14</v>
      </c>
      <c r="B15" s="12">
        <f>ROUND('EXPECTATIVA CIERRE'!AD100/1000,1)</f>
        <v>3580.9</v>
      </c>
      <c r="C15" s="12">
        <f>ROUND(('COSTO OP POR UR'!D108/1000),1)</f>
        <v>6855.5</v>
      </c>
      <c r="D15" s="8" t="s">
        <v>434</v>
      </c>
      <c r="E15" s="9"/>
      <c r="F15" s="7"/>
      <c r="G15" s="9"/>
      <c r="H15" s="7"/>
    </row>
    <row r="16" spans="1:9" s="5" customFormat="1" ht="12.75" x14ac:dyDescent="0.2">
      <c r="A16" s="107"/>
      <c r="B16" s="59"/>
      <c r="C16" s="11"/>
      <c r="D16" s="8"/>
      <c r="E16" s="9"/>
      <c r="F16" s="7"/>
      <c r="G16" s="9"/>
      <c r="H16" s="7"/>
    </row>
    <row r="17" spans="1:8" s="5" customFormat="1" ht="25.5" x14ac:dyDescent="0.2">
      <c r="A17" s="107" t="s">
        <v>15</v>
      </c>
      <c r="B17" s="59">
        <f>B18</f>
        <v>0</v>
      </c>
      <c r="C17" s="59">
        <f>C18</f>
        <v>0</v>
      </c>
      <c r="D17" s="8"/>
      <c r="E17" s="9"/>
      <c r="F17" s="7">
        <v>0</v>
      </c>
      <c r="G17" s="9"/>
      <c r="H17" s="7">
        <v>0</v>
      </c>
    </row>
    <row r="18" spans="1:8" s="5" customFormat="1" ht="12.75" x14ac:dyDescent="0.2">
      <c r="A18" s="107" t="s">
        <v>16</v>
      </c>
      <c r="B18" s="59"/>
      <c r="C18" s="12">
        <v>0</v>
      </c>
      <c r="D18" s="8"/>
      <c r="E18" s="9"/>
      <c r="F18" s="7"/>
      <c r="G18" s="9"/>
      <c r="H18" s="7"/>
    </row>
    <row r="19" spans="1:8" s="5" customFormat="1" ht="12.75" x14ac:dyDescent="0.2">
      <c r="A19" s="107"/>
      <c r="B19" s="59"/>
      <c r="C19" s="11"/>
      <c r="D19" s="8"/>
      <c r="E19" s="9"/>
      <c r="F19" s="7"/>
      <c r="G19" s="9"/>
      <c r="H19" s="7"/>
    </row>
    <row r="20" spans="1:8" s="5" customFormat="1" ht="12.75" x14ac:dyDescent="0.2">
      <c r="A20" s="107" t="s">
        <v>17</v>
      </c>
      <c r="B20" s="59">
        <f>B21+B22</f>
        <v>1682.1</v>
      </c>
      <c r="C20" s="59">
        <f>C21+C22</f>
        <v>3557.2</v>
      </c>
      <c r="D20" s="8"/>
      <c r="E20" s="9"/>
      <c r="F20" s="7">
        <v>0</v>
      </c>
      <c r="G20" s="9"/>
      <c r="H20" s="7">
        <v>0</v>
      </c>
    </row>
    <row r="21" spans="1:8" s="5" customFormat="1" ht="153" x14ac:dyDescent="0.2">
      <c r="A21" s="108" t="s">
        <v>18</v>
      </c>
      <c r="B21" s="12">
        <f>ROUND('EXPECTATIVA CIERRE'!AD165/1000,1)</f>
        <v>1682.1</v>
      </c>
      <c r="C21" s="12">
        <f>ROUND(('COSTO OP POR UR'!D183/1000),1)</f>
        <v>3557.2</v>
      </c>
      <c r="D21" s="8" t="s">
        <v>433</v>
      </c>
      <c r="E21" s="9"/>
      <c r="F21" s="7"/>
      <c r="G21" s="9"/>
      <c r="H21" s="7"/>
    </row>
    <row r="22" spans="1:8" s="5" customFormat="1" ht="12.75" x14ac:dyDescent="0.2">
      <c r="A22" s="107" t="s">
        <v>19</v>
      </c>
      <c r="B22" s="59"/>
      <c r="C22" s="12">
        <v>0</v>
      </c>
      <c r="D22" s="8"/>
      <c r="E22" s="9"/>
      <c r="F22" s="7"/>
      <c r="G22" s="9"/>
      <c r="H22" s="7"/>
    </row>
    <row r="23" spans="1:8" s="5" customFormat="1" ht="12.75" x14ac:dyDescent="0.2">
      <c r="A23" s="109"/>
      <c r="B23" s="60"/>
      <c r="C23" s="14"/>
      <c r="D23" s="15"/>
      <c r="E23" s="16"/>
      <c r="F23" s="13"/>
      <c r="G23" s="16"/>
      <c r="H23" s="13"/>
    </row>
    <row r="24" spans="1:8" s="5" customFormat="1" ht="12.75" x14ac:dyDescent="0.2">
      <c r="A24" s="17" t="s">
        <v>20</v>
      </c>
      <c r="B24" s="60">
        <f>B8+B13+B17+B20</f>
        <v>5972.7999999999993</v>
      </c>
      <c r="C24" s="60">
        <f>C8+C13+C17+C20</f>
        <v>13301.599999999999</v>
      </c>
      <c r="F24" s="13">
        <v>0</v>
      </c>
      <c r="H24" s="13">
        <v>0</v>
      </c>
    </row>
    <row r="25" spans="1:8" s="5" customFormat="1" ht="12.75" x14ac:dyDescent="0.2">
      <c r="B25" s="58"/>
    </row>
    <row r="26" spans="1:8" s="5" customFormat="1" ht="12.75" x14ac:dyDescent="0.2">
      <c r="B26" s="58"/>
    </row>
    <row r="27" spans="1:8" s="5" customFormat="1" ht="12.75" x14ac:dyDescent="0.2">
      <c r="B27" s="58"/>
    </row>
    <row r="28" spans="1:8" s="5" customFormat="1" ht="12.75" x14ac:dyDescent="0.2">
      <c r="B28" s="58"/>
    </row>
    <row r="29" spans="1:8" s="5" customFormat="1" ht="12.75" x14ac:dyDescent="0.2">
      <c r="B29" s="58"/>
    </row>
    <row r="30" spans="1:8" s="5" customFormat="1" ht="12.75" x14ac:dyDescent="0.2">
      <c r="B30" s="58"/>
    </row>
    <row r="31" spans="1:8" s="5" customFormat="1" ht="12.75" x14ac:dyDescent="0.2">
      <c r="B31" s="58"/>
    </row>
  </sheetData>
  <pageMargins left="0" right="0" top="0" bottom="0" header="0.31496062992125984" footer="0.31496062992125984"/>
  <pageSetup paperSize="5" scale="85" orientation="landscape" r:id="rId1"/>
  <headerFooter>
    <oddFooter>&amp;L&amp;A&amp;R&amp;P/&amp;N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5"/>
  <sheetViews>
    <sheetView showZeros="0" topLeftCell="A139" workbookViewId="0">
      <selection activeCell="I209" sqref="I209"/>
    </sheetView>
  </sheetViews>
  <sheetFormatPr baseColWidth="10" defaultRowHeight="15" x14ac:dyDescent="0.25"/>
  <cols>
    <col min="1" max="1" width="6.28515625" style="94" customWidth="1"/>
    <col min="2" max="2" width="10.85546875" style="94" customWidth="1"/>
    <col min="3" max="3" width="35.7109375" style="35" customWidth="1"/>
    <col min="4" max="5" width="13.7109375" style="95" bestFit="1" customWidth="1"/>
    <col min="6" max="6" width="17.42578125" style="95" customWidth="1"/>
    <col min="7" max="8" width="13.7109375" style="95" bestFit="1" customWidth="1"/>
    <col min="9" max="9" width="45.7109375" style="35" customWidth="1"/>
  </cols>
  <sheetData>
    <row r="1" spans="1:9" ht="28.5" x14ac:dyDescent="0.25">
      <c r="A1" s="68" t="s">
        <v>82</v>
      </c>
      <c r="B1" s="69"/>
      <c r="C1" s="69"/>
      <c r="D1" s="70"/>
      <c r="E1" s="70"/>
      <c r="F1" s="70"/>
      <c r="G1" s="70"/>
      <c r="H1" s="70"/>
    </row>
    <row r="2" spans="1:9" x14ac:dyDescent="0.25">
      <c r="A2" s="71" t="s">
        <v>300</v>
      </c>
      <c r="B2" s="71"/>
      <c r="D2" s="72"/>
      <c r="E2" s="72"/>
      <c r="F2" s="72"/>
      <c r="G2" s="72"/>
      <c r="H2" s="72"/>
    </row>
    <row r="3" spans="1:9" s="76" customFormat="1" x14ac:dyDescent="0.25">
      <c r="A3" s="73"/>
      <c r="B3" s="73"/>
      <c r="C3" s="74"/>
      <c r="D3" s="75">
        <v>300000001</v>
      </c>
      <c r="E3" s="75">
        <v>300000002</v>
      </c>
      <c r="F3" s="75">
        <v>300010001</v>
      </c>
      <c r="G3" s="75">
        <v>300020001</v>
      </c>
      <c r="H3" s="75">
        <v>300030001</v>
      </c>
      <c r="I3" s="74"/>
    </row>
    <row r="4" spans="1:9" s="76" customFormat="1" x14ac:dyDescent="0.25">
      <c r="A4" s="73"/>
      <c r="B4" s="73"/>
      <c r="C4" s="74"/>
      <c r="D4" s="75"/>
      <c r="E4" s="75"/>
      <c r="F4" s="75"/>
      <c r="G4" s="75"/>
      <c r="H4" s="75"/>
      <c r="I4" s="74"/>
    </row>
    <row r="5" spans="1:9" ht="90" x14ac:dyDescent="0.25">
      <c r="A5" s="77" t="s">
        <v>301</v>
      </c>
      <c r="B5" s="77" t="s">
        <v>81</v>
      </c>
      <c r="C5" s="77" t="s">
        <v>80</v>
      </c>
      <c r="D5" s="78" t="s">
        <v>100</v>
      </c>
      <c r="E5" s="78" t="s">
        <v>302</v>
      </c>
      <c r="F5" s="78" t="s">
        <v>303</v>
      </c>
      <c r="G5" s="78" t="s">
        <v>304</v>
      </c>
      <c r="H5" s="78" t="s">
        <v>305</v>
      </c>
      <c r="I5" s="78" t="s">
        <v>306</v>
      </c>
    </row>
    <row r="6" spans="1:9" x14ac:dyDescent="0.25">
      <c r="A6" s="96">
        <v>1</v>
      </c>
      <c r="B6" s="80">
        <v>2000</v>
      </c>
      <c r="C6" s="81" t="s">
        <v>114</v>
      </c>
      <c r="D6" s="82">
        <f>D7+D31+D36+D58+D66+D68+D79</f>
        <v>2888925.65</v>
      </c>
      <c r="E6" s="82">
        <f t="shared" ref="E6:H6" si="0">E7+E31+E36+E58+E66+E68+E79</f>
        <v>127126.27000000002</v>
      </c>
      <c r="F6" s="82">
        <f t="shared" si="0"/>
        <v>1078797.07</v>
      </c>
      <c r="G6" s="82">
        <f t="shared" si="0"/>
        <v>801763.41</v>
      </c>
      <c r="H6" s="82">
        <f t="shared" si="0"/>
        <v>881238.9</v>
      </c>
      <c r="I6" s="86"/>
    </row>
    <row r="7" spans="1:9" ht="45" x14ac:dyDescent="0.25">
      <c r="A7" s="88">
        <v>2</v>
      </c>
      <c r="B7" s="80">
        <v>2100</v>
      </c>
      <c r="C7" s="81" t="s">
        <v>307</v>
      </c>
      <c r="D7" s="82">
        <f>SUM(D8:D30)</f>
        <v>696176.77</v>
      </c>
      <c r="E7" s="82">
        <f t="shared" ref="E7:H7" si="1">SUM(E8:E30)</f>
        <v>124049.27000000002</v>
      </c>
      <c r="F7" s="82">
        <f t="shared" si="1"/>
        <v>211636.19</v>
      </c>
      <c r="G7" s="82">
        <f t="shared" si="1"/>
        <v>304970.41000000003</v>
      </c>
      <c r="H7" s="82">
        <f t="shared" si="1"/>
        <v>55520.899999999994</v>
      </c>
      <c r="I7" s="86"/>
    </row>
    <row r="8" spans="1:9" ht="30" x14ac:dyDescent="0.25">
      <c r="A8" s="79">
        <v>3</v>
      </c>
      <c r="B8" s="83">
        <v>21101</v>
      </c>
      <c r="C8" s="84" t="s">
        <v>115</v>
      </c>
      <c r="D8" s="85">
        <f t="shared" ref="D8:D71" si="2">SUM(E8:H8)</f>
        <v>11450</v>
      </c>
      <c r="E8" s="85">
        <v>0</v>
      </c>
      <c r="F8" s="85">
        <v>11450</v>
      </c>
      <c r="G8" s="85">
        <v>0</v>
      </c>
      <c r="H8" s="85">
        <v>0</v>
      </c>
      <c r="I8" s="86" t="s">
        <v>308</v>
      </c>
    </row>
    <row r="9" spans="1:9" ht="30" x14ac:dyDescent="0.25">
      <c r="A9" s="79">
        <v>4</v>
      </c>
      <c r="B9" s="83">
        <v>21102</v>
      </c>
      <c r="C9" s="84" t="s">
        <v>116</v>
      </c>
      <c r="D9" s="85">
        <f t="shared" si="2"/>
        <v>111453.54000000001</v>
      </c>
      <c r="E9" s="85">
        <v>39441.349999999984</v>
      </c>
      <c r="F9" s="85">
        <v>5944.63</v>
      </c>
      <c r="G9" s="85">
        <v>46450.960000000028</v>
      </c>
      <c r="H9" s="85">
        <v>19616.599999999999</v>
      </c>
      <c r="I9" s="86" t="s">
        <v>309</v>
      </c>
    </row>
    <row r="10" spans="1:9" ht="30" x14ac:dyDescent="0.25">
      <c r="A10" s="79">
        <v>5</v>
      </c>
      <c r="B10" s="79">
        <v>21103</v>
      </c>
      <c r="C10" s="86" t="s">
        <v>117</v>
      </c>
      <c r="D10" s="87">
        <f t="shared" si="2"/>
        <v>100</v>
      </c>
      <c r="E10" s="87">
        <v>0</v>
      </c>
      <c r="F10" s="87">
        <v>100</v>
      </c>
      <c r="G10" s="87">
        <v>0</v>
      </c>
      <c r="H10" s="87">
        <v>0</v>
      </c>
      <c r="I10" s="86"/>
    </row>
    <row r="11" spans="1:9" ht="30" x14ac:dyDescent="0.25">
      <c r="A11" s="79">
        <v>6</v>
      </c>
      <c r="B11" s="79">
        <v>21104</v>
      </c>
      <c r="C11" s="86" t="s">
        <v>310</v>
      </c>
      <c r="D11" s="87">
        <f t="shared" si="2"/>
        <v>100</v>
      </c>
      <c r="E11" s="87">
        <v>0</v>
      </c>
      <c r="F11" s="87">
        <v>100</v>
      </c>
      <c r="G11" s="87">
        <v>0</v>
      </c>
      <c r="H11" s="87">
        <v>0</v>
      </c>
      <c r="I11" s="86"/>
    </row>
    <row r="12" spans="1:9" ht="30" x14ac:dyDescent="0.25">
      <c r="A12" s="79">
        <v>7</v>
      </c>
      <c r="B12" s="79">
        <v>21105</v>
      </c>
      <c r="C12" s="86" t="s">
        <v>311</v>
      </c>
      <c r="D12" s="87">
        <f t="shared" si="2"/>
        <v>308</v>
      </c>
      <c r="E12" s="87">
        <v>0</v>
      </c>
      <c r="F12" s="87">
        <v>308</v>
      </c>
      <c r="G12" s="87">
        <v>0</v>
      </c>
      <c r="H12" s="87">
        <v>0</v>
      </c>
      <c r="I12" s="86"/>
    </row>
    <row r="13" spans="1:9" ht="30" x14ac:dyDescent="0.25">
      <c r="A13" s="79">
        <v>8</v>
      </c>
      <c r="B13" s="83">
        <v>21106</v>
      </c>
      <c r="C13" s="84" t="s">
        <v>120</v>
      </c>
      <c r="D13" s="85">
        <f t="shared" si="2"/>
        <v>363317.73000000004</v>
      </c>
      <c r="E13" s="85">
        <v>82307.920000000027</v>
      </c>
      <c r="F13" s="85">
        <v>34323.060000000005</v>
      </c>
      <c r="G13" s="85">
        <v>227319.44999999998</v>
      </c>
      <c r="H13" s="85">
        <v>19367.3</v>
      </c>
      <c r="I13" s="86" t="s">
        <v>309</v>
      </c>
    </row>
    <row r="14" spans="1:9" ht="30" x14ac:dyDescent="0.25">
      <c r="A14" s="79">
        <v>9</v>
      </c>
      <c r="B14" s="79">
        <v>21107</v>
      </c>
      <c r="C14" s="86" t="s">
        <v>121</v>
      </c>
      <c r="D14" s="87">
        <f t="shared" si="2"/>
        <v>372</v>
      </c>
      <c r="E14" s="87">
        <v>0</v>
      </c>
      <c r="F14" s="87">
        <v>372</v>
      </c>
      <c r="G14" s="87">
        <v>0</v>
      </c>
      <c r="H14" s="87">
        <v>0</v>
      </c>
      <c r="I14" s="86"/>
    </row>
    <row r="15" spans="1:9" ht="30" x14ac:dyDescent="0.25">
      <c r="A15" s="79">
        <v>10</v>
      </c>
      <c r="B15" s="79">
        <v>21201</v>
      </c>
      <c r="C15" s="86" t="s">
        <v>122</v>
      </c>
      <c r="D15" s="87">
        <f t="shared" si="2"/>
        <v>100</v>
      </c>
      <c r="E15" s="87">
        <v>0</v>
      </c>
      <c r="F15" s="87">
        <v>100</v>
      </c>
      <c r="G15" s="87">
        <v>0</v>
      </c>
      <c r="H15" s="87">
        <v>0</v>
      </c>
      <c r="I15" s="86"/>
    </row>
    <row r="16" spans="1:9" ht="30" x14ac:dyDescent="0.25">
      <c r="A16" s="79">
        <v>11</v>
      </c>
      <c r="B16" s="79">
        <v>21202</v>
      </c>
      <c r="C16" s="86" t="s">
        <v>312</v>
      </c>
      <c r="D16" s="87">
        <f t="shared" si="2"/>
        <v>100</v>
      </c>
      <c r="E16" s="87">
        <v>0</v>
      </c>
      <c r="F16" s="87">
        <v>100</v>
      </c>
      <c r="G16" s="87">
        <v>0</v>
      </c>
      <c r="H16" s="87">
        <v>0</v>
      </c>
      <c r="I16" s="86"/>
    </row>
    <row r="17" spans="1:9" ht="30" x14ac:dyDescent="0.25">
      <c r="A17" s="79">
        <v>12</v>
      </c>
      <c r="B17" s="79">
        <v>21203</v>
      </c>
      <c r="C17" s="86" t="s">
        <v>313</v>
      </c>
      <c r="D17" s="87">
        <f t="shared" si="2"/>
        <v>100</v>
      </c>
      <c r="E17" s="87">
        <v>0</v>
      </c>
      <c r="F17" s="87">
        <v>100</v>
      </c>
      <c r="G17" s="87">
        <v>0</v>
      </c>
      <c r="H17" s="87">
        <v>0</v>
      </c>
      <c r="I17" s="86"/>
    </row>
    <row r="18" spans="1:9" ht="30" x14ac:dyDescent="0.25">
      <c r="A18" s="79">
        <v>13</v>
      </c>
      <c r="B18" s="79">
        <v>21204</v>
      </c>
      <c r="C18" s="86" t="s">
        <v>314</v>
      </c>
      <c r="D18" s="87">
        <f t="shared" si="2"/>
        <v>100</v>
      </c>
      <c r="E18" s="87">
        <v>0</v>
      </c>
      <c r="F18" s="87">
        <v>100</v>
      </c>
      <c r="G18" s="87">
        <v>0</v>
      </c>
      <c r="H18" s="87">
        <v>0</v>
      </c>
      <c r="I18" s="86"/>
    </row>
    <row r="19" spans="1:9" ht="30" x14ac:dyDescent="0.25">
      <c r="A19" s="79">
        <v>14</v>
      </c>
      <c r="B19" s="79">
        <v>21301</v>
      </c>
      <c r="C19" s="86" t="s">
        <v>125</v>
      </c>
      <c r="D19" s="87">
        <f t="shared" si="2"/>
        <v>100</v>
      </c>
      <c r="E19" s="87">
        <v>0</v>
      </c>
      <c r="F19" s="87">
        <v>100</v>
      </c>
      <c r="G19" s="87">
        <v>0</v>
      </c>
      <c r="H19" s="87">
        <v>0</v>
      </c>
      <c r="I19" s="86"/>
    </row>
    <row r="20" spans="1:9" ht="90" x14ac:dyDescent="0.25">
      <c r="A20" s="79">
        <v>15</v>
      </c>
      <c r="B20" s="83">
        <v>21401</v>
      </c>
      <c r="C20" s="84" t="s">
        <v>126</v>
      </c>
      <c r="D20" s="85">
        <f t="shared" si="2"/>
        <v>123470.76000000001</v>
      </c>
      <c r="E20" s="85">
        <v>2300</v>
      </c>
      <c r="F20" s="85">
        <v>73433.760000000009</v>
      </c>
      <c r="G20" s="85">
        <v>31200</v>
      </c>
      <c r="H20" s="85">
        <v>16537</v>
      </c>
      <c r="I20" s="86" t="s">
        <v>315</v>
      </c>
    </row>
    <row r="21" spans="1:9" ht="30" x14ac:dyDescent="0.25">
      <c r="A21" s="79">
        <v>16</v>
      </c>
      <c r="B21" s="79">
        <v>21501</v>
      </c>
      <c r="C21" s="86" t="s">
        <v>127</v>
      </c>
      <c r="D21" s="87">
        <f t="shared" si="2"/>
        <v>100</v>
      </c>
      <c r="E21" s="87">
        <v>0</v>
      </c>
      <c r="F21" s="87">
        <v>100</v>
      </c>
      <c r="G21" s="87">
        <v>0</v>
      </c>
      <c r="H21" s="87">
        <v>0</v>
      </c>
      <c r="I21" s="86"/>
    </row>
    <row r="22" spans="1:9" ht="30" x14ac:dyDescent="0.25">
      <c r="A22" s="79">
        <v>17</v>
      </c>
      <c r="B22" s="79">
        <v>21502</v>
      </c>
      <c r="C22" s="86" t="s">
        <v>128</v>
      </c>
      <c r="D22" s="87">
        <f t="shared" si="2"/>
        <v>100</v>
      </c>
      <c r="E22" s="87">
        <v>0</v>
      </c>
      <c r="F22" s="87">
        <v>100</v>
      </c>
      <c r="G22" s="87">
        <v>0</v>
      </c>
      <c r="H22" s="87">
        <v>0</v>
      </c>
      <c r="I22" s="86"/>
    </row>
    <row r="23" spans="1:9" x14ac:dyDescent="0.25">
      <c r="A23" s="79">
        <v>18</v>
      </c>
      <c r="B23" s="79">
        <v>21503</v>
      </c>
      <c r="C23" s="86" t="s">
        <v>129</v>
      </c>
      <c r="D23" s="87">
        <f t="shared" si="2"/>
        <v>100</v>
      </c>
      <c r="E23" s="87">
        <v>0</v>
      </c>
      <c r="F23" s="87">
        <v>100</v>
      </c>
      <c r="G23" s="87">
        <v>0</v>
      </c>
      <c r="H23" s="87">
        <v>0</v>
      </c>
      <c r="I23" s="86"/>
    </row>
    <row r="24" spans="1:9" x14ac:dyDescent="0.25">
      <c r="A24" s="79">
        <v>19</v>
      </c>
      <c r="B24" s="79">
        <v>21504</v>
      </c>
      <c r="C24" s="86" t="s">
        <v>130</v>
      </c>
      <c r="D24" s="87">
        <f t="shared" si="2"/>
        <v>100</v>
      </c>
      <c r="E24" s="87">
        <v>0</v>
      </c>
      <c r="F24" s="87">
        <v>100</v>
      </c>
      <c r="G24" s="87">
        <v>0</v>
      </c>
      <c r="H24" s="87">
        <v>0</v>
      </c>
      <c r="I24" s="86"/>
    </row>
    <row r="25" spans="1:9" x14ac:dyDescent="0.25">
      <c r="A25" s="79">
        <v>20</v>
      </c>
      <c r="B25" s="83">
        <v>21601</v>
      </c>
      <c r="C25" s="84" t="s">
        <v>131</v>
      </c>
      <c r="D25" s="85">
        <f t="shared" si="2"/>
        <v>35176.74</v>
      </c>
      <c r="E25" s="85">
        <v>0</v>
      </c>
      <c r="F25" s="85">
        <v>35176.74</v>
      </c>
      <c r="G25" s="85">
        <v>0</v>
      </c>
      <c r="H25" s="85">
        <v>0</v>
      </c>
      <c r="I25" s="86"/>
    </row>
    <row r="26" spans="1:9" x14ac:dyDescent="0.25">
      <c r="A26" s="79">
        <v>21</v>
      </c>
      <c r="B26" s="83">
        <v>21602</v>
      </c>
      <c r="C26" s="84" t="s">
        <v>132</v>
      </c>
      <c r="D26" s="85">
        <f t="shared" si="2"/>
        <v>49049</v>
      </c>
      <c r="E26" s="85">
        <v>0</v>
      </c>
      <c r="F26" s="85">
        <v>49049</v>
      </c>
      <c r="G26" s="85">
        <v>0</v>
      </c>
      <c r="H26" s="85">
        <v>0</v>
      </c>
      <c r="I26" s="86"/>
    </row>
    <row r="27" spans="1:9" x14ac:dyDescent="0.25">
      <c r="A27" s="79">
        <v>22</v>
      </c>
      <c r="B27" s="79">
        <v>21603</v>
      </c>
      <c r="C27" s="86" t="s">
        <v>133</v>
      </c>
      <c r="D27" s="87">
        <f t="shared" si="2"/>
        <v>279</v>
      </c>
      <c r="E27" s="87">
        <v>0</v>
      </c>
      <c r="F27" s="87">
        <v>279</v>
      </c>
      <c r="G27" s="87">
        <v>0</v>
      </c>
      <c r="H27" s="87">
        <v>0</v>
      </c>
      <c r="I27" s="86"/>
    </row>
    <row r="28" spans="1:9" x14ac:dyDescent="0.25">
      <c r="A28" s="79">
        <v>23</v>
      </c>
      <c r="B28" s="79">
        <v>21701</v>
      </c>
      <c r="C28" s="86" t="s">
        <v>134</v>
      </c>
      <c r="D28" s="87">
        <f t="shared" si="2"/>
        <v>100</v>
      </c>
      <c r="E28" s="87">
        <v>0</v>
      </c>
      <c r="F28" s="87">
        <v>100</v>
      </c>
      <c r="G28" s="87">
        <v>0</v>
      </c>
      <c r="H28" s="87">
        <v>0</v>
      </c>
      <c r="I28" s="86"/>
    </row>
    <row r="29" spans="1:9" x14ac:dyDescent="0.25">
      <c r="A29" s="79">
        <v>24</v>
      </c>
      <c r="B29" s="79">
        <v>21702</v>
      </c>
      <c r="C29" s="86" t="s">
        <v>135</v>
      </c>
      <c r="D29" s="87">
        <f t="shared" si="2"/>
        <v>100</v>
      </c>
      <c r="E29" s="87">
        <v>0</v>
      </c>
      <c r="F29" s="87">
        <v>100</v>
      </c>
      <c r="G29" s="87">
        <v>0</v>
      </c>
      <c r="H29" s="87">
        <v>0</v>
      </c>
      <c r="I29" s="86"/>
    </row>
    <row r="30" spans="1:9" ht="30" x14ac:dyDescent="0.25">
      <c r="A30" s="79">
        <v>25</v>
      </c>
      <c r="B30" s="88">
        <v>21802</v>
      </c>
      <c r="C30" s="89" t="s">
        <v>136</v>
      </c>
      <c r="D30" s="90">
        <f t="shared" si="2"/>
        <v>0</v>
      </c>
      <c r="E30" s="90">
        <v>0</v>
      </c>
      <c r="F30" s="90"/>
      <c r="G30" s="90">
        <v>0</v>
      </c>
      <c r="H30" s="90">
        <v>0</v>
      </c>
      <c r="I30" s="86"/>
    </row>
    <row r="31" spans="1:9" x14ac:dyDescent="0.25">
      <c r="A31" s="79">
        <v>26</v>
      </c>
      <c r="B31" s="80">
        <v>2200</v>
      </c>
      <c r="C31" s="81" t="s">
        <v>316</v>
      </c>
      <c r="D31" s="82">
        <f>SUM(D32:D35)</f>
        <v>230173</v>
      </c>
      <c r="E31" s="82">
        <f t="shared" ref="E31:H31" si="3">SUM(E32:E35)</f>
        <v>368</v>
      </c>
      <c r="F31" s="82">
        <f t="shared" si="3"/>
        <v>120300</v>
      </c>
      <c r="G31" s="82">
        <f t="shared" si="3"/>
        <v>69545</v>
      </c>
      <c r="H31" s="82">
        <f t="shared" si="3"/>
        <v>39960</v>
      </c>
      <c r="I31" s="86"/>
    </row>
    <row r="32" spans="1:9" ht="30" x14ac:dyDescent="0.25">
      <c r="A32" s="79">
        <v>27</v>
      </c>
      <c r="B32" s="83">
        <v>22105</v>
      </c>
      <c r="C32" s="84" t="s">
        <v>137</v>
      </c>
      <c r="D32" s="85">
        <f t="shared" si="2"/>
        <v>229505</v>
      </c>
      <c r="E32" s="85">
        <v>0</v>
      </c>
      <c r="F32" s="85">
        <v>120000</v>
      </c>
      <c r="G32" s="85">
        <v>69545</v>
      </c>
      <c r="H32" s="85">
        <v>39960</v>
      </c>
      <c r="I32" s="86" t="s">
        <v>317</v>
      </c>
    </row>
    <row r="33" spans="1:9" ht="30" x14ac:dyDescent="0.25">
      <c r="A33" s="79">
        <v>28</v>
      </c>
      <c r="B33" s="79">
        <v>22301</v>
      </c>
      <c r="C33" s="86" t="s">
        <v>138</v>
      </c>
      <c r="D33" s="87">
        <f t="shared" si="2"/>
        <v>100</v>
      </c>
      <c r="E33" s="87">
        <v>0</v>
      </c>
      <c r="F33" s="87">
        <v>100</v>
      </c>
      <c r="G33" s="87">
        <v>0</v>
      </c>
      <c r="H33" s="87">
        <v>0</v>
      </c>
      <c r="I33" s="86"/>
    </row>
    <row r="34" spans="1:9" ht="30" x14ac:dyDescent="0.25">
      <c r="A34" s="79">
        <v>29</v>
      </c>
      <c r="B34" s="79">
        <v>22302</v>
      </c>
      <c r="C34" s="86" t="s">
        <v>139</v>
      </c>
      <c r="D34" s="87">
        <f t="shared" si="2"/>
        <v>468</v>
      </c>
      <c r="E34" s="87">
        <v>368</v>
      </c>
      <c r="F34" s="87">
        <v>100</v>
      </c>
      <c r="G34" s="87">
        <v>0</v>
      </c>
      <c r="H34" s="87">
        <v>0</v>
      </c>
      <c r="I34" s="86"/>
    </row>
    <row r="35" spans="1:9" ht="30" x14ac:dyDescent="0.25">
      <c r="A35" s="79">
        <v>30</v>
      </c>
      <c r="B35" s="79">
        <v>22303</v>
      </c>
      <c r="C35" s="86" t="s">
        <v>318</v>
      </c>
      <c r="D35" s="87">
        <f t="shared" si="2"/>
        <v>100</v>
      </c>
      <c r="E35" s="87">
        <v>0</v>
      </c>
      <c r="F35" s="87">
        <v>100</v>
      </c>
      <c r="G35" s="87">
        <v>0</v>
      </c>
      <c r="H35" s="87">
        <v>0</v>
      </c>
      <c r="I35" s="86"/>
    </row>
    <row r="36" spans="1:9" ht="30" x14ac:dyDescent="0.25">
      <c r="A36" s="79">
        <v>31</v>
      </c>
      <c r="B36" s="80">
        <v>2400</v>
      </c>
      <c r="C36" s="81" t="s">
        <v>319</v>
      </c>
      <c r="D36" s="82">
        <f>SUM(D37:D57)</f>
        <v>35393</v>
      </c>
      <c r="E36" s="82">
        <f t="shared" ref="E36:H36" si="4">SUM(E37:E57)</f>
        <v>0</v>
      </c>
      <c r="F36" s="82">
        <f t="shared" si="4"/>
        <v>33100</v>
      </c>
      <c r="G36" s="82">
        <f t="shared" si="4"/>
        <v>1648</v>
      </c>
      <c r="H36" s="82">
        <f t="shared" si="4"/>
        <v>645</v>
      </c>
      <c r="I36" s="86"/>
    </row>
    <row r="37" spans="1:9" ht="30" x14ac:dyDescent="0.25">
      <c r="A37" s="79">
        <v>32</v>
      </c>
      <c r="B37" s="79">
        <v>24101</v>
      </c>
      <c r="C37" s="86" t="s">
        <v>320</v>
      </c>
      <c r="D37" s="87">
        <f t="shared" si="2"/>
        <v>100</v>
      </c>
      <c r="E37" s="87">
        <v>0</v>
      </c>
      <c r="F37" s="87">
        <v>100</v>
      </c>
      <c r="G37" s="87">
        <v>0</v>
      </c>
      <c r="H37" s="87">
        <v>0</v>
      </c>
      <c r="I37" s="86"/>
    </row>
    <row r="38" spans="1:9" ht="30" x14ac:dyDescent="0.25">
      <c r="A38" s="79">
        <v>33</v>
      </c>
      <c r="B38" s="79">
        <v>24201</v>
      </c>
      <c r="C38" s="86" t="s">
        <v>142</v>
      </c>
      <c r="D38" s="87">
        <f t="shared" si="2"/>
        <v>100</v>
      </c>
      <c r="E38" s="87">
        <v>0</v>
      </c>
      <c r="F38" s="87">
        <v>100</v>
      </c>
      <c r="G38" s="87">
        <v>0</v>
      </c>
      <c r="H38" s="87">
        <v>0</v>
      </c>
      <c r="I38" s="86"/>
    </row>
    <row r="39" spans="1:9" x14ac:dyDescent="0.25">
      <c r="A39" s="79">
        <v>34</v>
      </c>
      <c r="B39" s="79">
        <v>24301</v>
      </c>
      <c r="C39" s="86" t="s">
        <v>143</v>
      </c>
      <c r="D39" s="87">
        <f t="shared" si="2"/>
        <v>100</v>
      </c>
      <c r="E39" s="87">
        <v>0</v>
      </c>
      <c r="F39" s="87">
        <v>100</v>
      </c>
      <c r="G39" s="87">
        <v>0</v>
      </c>
      <c r="H39" s="87">
        <v>0</v>
      </c>
      <c r="I39" s="86"/>
    </row>
    <row r="40" spans="1:9" x14ac:dyDescent="0.25">
      <c r="A40" s="79">
        <v>35</v>
      </c>
      <c r="B40" s="79">
        <v>24401</v>
      </c>
      <c r="C40" s="86" t="s">
        <v>144</v>
      </c>
      <c r="D40" s="87">
        <f t="shared" si="2"/>
        <v>100</v>
      </c>
      <c r="E40" s="87">
        <v>0</v>
      </c>
      <c r="F40" s="87">
        <v>100</v>
      </c>
      <c r="G40" s="87">
        <v>0</v>
      </c>
      <c r="H40" s="87">
        <v>0</v>
      </c>
      <c r="I40" s="86"/>
    </row>
    <row r="41" spans="1:9" ht="30" x14ac:dyDescent="0.25">
      <c r="A41" s="79">
        <v>36</v>
      </c>
      <c r="B41" s="79">
        <v>24402</v>
      </c>
      <c r="C41" s="86" t="s">
        <v>145</v>
      </c>
      <c r="D41" s="87">
        <f t="shared" si="2"/>
        <v>100</v>
      </c>
      <c r="E41" s="87">
        <v>0</v>
      </c>
      <c r="F41" s="87">
        <v>100</v>
      </c>
      <c r="G41" s="87">
        <v>0</v>
      </c>
      <c r="H41" s="87">
        <v>0</v>
      </c>
      <c r="I41" s="86"/>
    </row>
    <row r="42" spans="1:9" ht="30" x14ac:dyDescent="0.25">
      <c r="A42" s="79">
        <v>37</v>
      </c>
      <c r="B42" s="79">
        <v>24501</v>
      </c>
      <c r="C42" s="86" t="s">
        <v>146</v>
      </c>
      <c r="D42" s="87">
        <f t="shared" si="2"/>
        <v>100</v>
      </c>
      <c r="E42" s="87">
        <v>0</v>
      </c>
      <c r="F42" s="87">
        <v>100</v>
      </c>
      <c r="G42" s="87">
        <v>0</v>
      </c>
      <c r="H42" s="87">
        <v>0</v>
      </c>
      <c r="I42" s="86"/>
    </row>
    <row r="43" spans="1:9" x14ac:dyDescent="0.25">
      <c r="A43" s="79">
        <v>38</v>
      </c>
      <c r="B43" s="83">
        <v>24601</v>
      </c>
      <c r="C43" s="84" t="s">
        <v>147</v>
      </c>
      <c r="D43" s="85">
        <f t="shared" si="2"/>
        <v>32748</v>
      </c>
      <c r="E43" s="85">
        <v>0</v>
      </c>
      <c r="F43" s="85">
        <v>31100</v>
      </c>
      <c r="G43" s="85">
        <v>1648</v>
      </c>
      <c r="H43" s="85">
        <v>0</v>
      </c>
      <c r="I43" s="86"/>
    </row>
    <row r="44" spans="1:9" ht="30" x14ac:dyDescent="0.25">
      <c r="A44" s="79">
        <v>39</v>
      </c>
      <c r="B44" s="79">
        <v>24602</v>
      </c>
      <c r="C44" s="86" t="s">
        <v>148</v>
      </c>
      <c r="D44" s="87">
        <f t="shared" si="2"/>
        <v>100</v>
      </c>
      <c r="E44" s="87">
        <v>0</v>
      </c>
      <c r="F44" s="87">
        <v>100</v>
      </c>
      <c r="G44" s="87">
        <v>0</v>
      </c>
      <c r="H44" s="87">
        <v>0</v>
      </c>
      <c r="I44" s="86"/>
    </row>
    <row r="45" spans="1:9" x14ac:dyDescent="0.25">
      <c r="A45" s="79">
        <v>40</v>
      </c>
      <c r="B45" s="79">
        <v>24603</v>
      </c>
      <c r="C45" s="86" t="s">
        <v>149</v>
      </c>
      <c r="D45" s="87">
        <f t="shared" si="2"/>
        <v>100</v>
      </c>
      <c r="E45" s="87">
        <v>0</v>
      </c>
      <c r="F45" s="87">
        <v>100</v>
      </c>
      <c r="G45" s="87">
        <v>0</v>
      </c>
      <c r="H45" s="87">
        <v>0</v>
      </c>
      <c r="I45" s="86"/>
    </row>
    <row r="46" spans="1:9" ht="30" x14ac:dyDescent="0.25">
      <c r="A46" s="79">
        <v>41</v>
      </c>
      <c r="B46" s="79">
        <v>24701</v>
      </c>
      <c r="C46" s="86" t="s">
        <v>321</v>
      </c>
      <c r="D46" s="87">
        <f t="shared" si="2"/>
        <v>100</v>
      </c>
      <c r="E46" s="87">
        <v>0</v>
      </c>
      <c r="F46" s="87">
        <v>100</v>
      </c>
      <c r="G46" s="87">
        <v>0</v>
      </c>
      <c r="H46" s="87">
        <v>0</v>
      </c>
      <c r="I46" s="86"/>
    </row>
    <row r="47" spans="1:9" ht="30" x14ac:dyDescent="0.25">
      <c r="A47" s="79">
        <v>42</v>
      </c>
      <c r="B47" s="79">
        <v>24702</v>
      </c>
      <c r="C47" s="86" t="s">
        <v>151</v>
      </c>
      <c r="D47" s="87">
        <f t="shared" si="2"/>
        <v>100</v>
      </c>
      <c r="E47" s="87">
        <v>0</v>
      </c>
      <c r="F47" s="87">
        <v>100</v>
      </c>
      <c r="G47" s="87">
        <v>0</v>
      </c>
      <c r="H47" s="87">
        <v>0</v>
      </c>
      <c r="I47" s="86"/>
    </row>
    <row r="48" spans="1:9" ht="30" x14ac:dyDescent="0.25">
      <c r="A48" s="79">
        <v>43</v>
      </c>
      <c r="B48" s="79">
        <v>24703</v>
      </c>
      <c r="C48" s="86" t="s">
        <v>152</v>
      </c>
      <c r="D48" s="87">
        <f t="shared" si="2"/>
        <v>100</v>
      </c>
      <c r="E48" s="87">
        <v>0</v>
      </c>
      <c r="F48" s="87">
        <v>100</v>
      </c>
      <c r="G48" s="87">
        <v>0</v>
      </c>
      <c r="H48" s="87">
        <v>0</v>
      </c>
      <c r="I48" s="86"/>
    </row>
    <row r="49" spans="1:9" ht="30" x14ac:dyDescent="0.25">
      <c r="A49" s="79">
        <v>44</v>
      </c>
      <c r="B49" s="79">
        <v>24704</v>
      </c>
      <c r="C49" s="86" t="s">
        <v>322</v>
      </c>
      <c r="D49" s="87">
        <f t="shared" si="2"/>
        <v>100</v>
      </c>
      <c r="E49" s="87">
        <v>0</v>
      </c>
      <c r="F49" s="87">
        <v>100</v>
      </c>
      <c r="G49" s="87">
        <v>0</v>
      </c>
      <c r="H49" s="87">
        <v>0</v>
      </c>
      <c r="I49" s="86"/>
    </row>
    <row r="50" spans="1:9" ht="30" x14ac:dyDescent="0.25">
      <c r="A50" s="79">
        <v>45</v>
      </c>
      <c r="B50" s="79">
        <v>24801</v>
      </c>
      <c r="C50" s="86" t="s">
        <v>323</v>
      </c>
      <c r="D50" s="87">
        <f t="shared" si="2"/>
        <v>745</v>
      </c>
      <c r="E50" s="87">
        <v>0</v>
      </c>
      <c r="F50" s="87">
        <v>100</v>
      </c>
      <c r="G50" s="87">
        <v>0</v>
      </c>
      <c r="H50" s="87">
        <v>645</v>
      </c>
      <c r="I50" s="86"/>
    </row>
    <row r="51" spans="1:9" ht="30" x14ac:dyDescent="0.25">
      <c r="A51" s="79">
        <v>46</v>
      </c>
      <c r="B51" s="79">
        <v>24802</v>
      </c>
      <c r="C51" s="86" t="s">
        <v>324</v>
      </c>
      <c r="D51" s="87">
        <f t="shared" si="2"/>
        <v>100</v>
      </c>
      <c r="E51" s="87">
        <v>0</v>
      </c>
      <c r="F51" s="87">
        <v>100</v>
      </c>
      <c r="G51" s="87">
        <v>0</v>
      </c>
      <c r="H51" s="87">
        <v>0</v>
      </c>
      <c r="I51" s="86"/>
    </row>
    <row r="52" spans="1:9" ht="30" x14ac:dyDescent="0.25">
      <c r="A52" s="79">
        <v>47</v>
      </c>
      <c r="B52" s="79">
        <v>24803</v>
      </c>
      <c r="C52" s="86" t="s">
        <v>325</v>
      </c>
      <c r="D52" s="87">
        <f t="shared" si="2"/>
        <v>100</v>
      </c>
      <c r="E52" s="87">
        <v>0</v>
      </c>
      <c r="F52" s="87">
        <v>100</v>
      </c>
      <c r="G52" s="87">
        <v>0</v>
      </c>
      <c r="H52" s="87">
        <v>0</v>
      </c>
      <c r="I52" s="86"/>
    </row>
    <row r="53" spans="1:9" ht="30" x14ac:dyDescent="0.25">
      <c r="A53" s="79">
        <v>48</v>
      </c>
      <c r="B53" s="79">
        <v>24804</v>
      </c>
      <c r="C53" s="86" t="s">
        <v>326</v>
      </c>
      <c r="D53" s="87">
        <f t="shared" si="2"/>
        <v>100</v>
      </c>
      <c r="E53" s="87">
        <v>0</v>
      </c>
      <c r="F53" s="87">
        <v>100</v>
      </c>
      <c r="G53" s="87">
        <v>0</v>
      </c>
      <c r="H53" s="87">
        <v>0</v>
      </c>
      <c r="I53" s="86"/>
    </row>
    <row r="54" spans="1:9" ht="30" x14ac:dyDescent="0.25">
      <c r="A54" s="79">
        <v>49</v>
      </c>
      <c r="B54" s="79">
        <v>24805</v>
      </c>
      <c r="C54" s="86" t="s">
        <v>327</v>
      </c>
      <c r="D54" s="87">
        <f t="shared" si="2"/>
        <v>100</v>
      </c>
      <c r="E54" s="87">
        <v>0</v>
      </c>
      <c r="F54" s="87">
        <v>100</v>
      </c>
      <c r="G54" s="87">
        <v>0</v>
      </c>
      <c r="H54" s="87">
        <v>0</v>
      </c>
      <c r="I54" s="86"/>
    </row>
    <row r="55" spans="1:9" ht="30" x14ac:dyDescent="0.25">
      <c r="A55" s="79">
        <v>50</v>
      </c>
      <c r="B55" s="79">
        <v>24806</v>
      </c>
      <c r="C55" s="86" t="s">
        <v>158</v>
      </c>
      <c r="D55" s="87">
        <f t="shared" si="2"/>
        <v>100</v>
      </c>
      <c r="E55" s="87">
        <v>0</v>
      </c>
      <c r="F55" s="87">
        <v>100</v>
      </c>
      <c r="G55" s="87">
        <v>0</v>
      </c>
      <c r="H55" s="87">
        <v>0</v>
      </c>
      <c r="I55" s="86"/>
    </row>
    <row r="56" spans="1:9" ht="30" x14ac:dyDescent="0.25">
      <c r="A56" s="79">
        <v>51</v>
      </c>
      <c r="B56" s="79">
        <v>24807</v>
      </c>
      <c r="C56" s="86" t="s">
        <v>328</v>
      </c>
      <c r="D56" s="87">
        <f t="shared" si="2"/>
        <v>100</v>
      </c>
      <c r="E56" s="87">
        <v>0</v>
      </c>
      <c r="F56" s="87">
        <v>100</v>
      </c>
      <c r="G56" s="87">
        <v>0</v>
      </c>
      <c r="H56" s="87">
        <v>0</v>
      </c>
      <c r="I56" s="86"/>
    </row>
    <row r="57" spans="1:9" ht="30" x14ac:dyDescent="0.25">
      <c r="A57" s="79">
        <v>52</v>
      </c>
      <c r="B57" s="79">
        <v>24901</v>
      </c>
      <c r="C57" s="86" t="s">
        <v>329</v>
      </c>
      <c r="D57" s="87">
        <f t="shared" si="2"/>
        <v>100</v>
      </c>
      <c r="E57" s="87">
        <v>0</v>
      </c>
      <c r="F57" s="87">
        <v>100</v>
      </c>
      <c r="G57" s="87">
        <v>0</v>
      </c>
      <c r="H57" s="87">
        <v>0</v>
      </c>
      <c r="I57" s="86"/>
    </row>
    <row r="58" spans="1:9" ht="30" x14ac:dyDescent="0.25">
      <c r="A58" s="79">
        <v>53</v>
      </c>
      <c r="B58" s="79">
        <v>2500</v>
      </c>
      <c r="C58" s="81" t="s">
        <v>330</v>
      </c>
      <c r="D58" s="82">
        <f>SUM(D59:D65)</f>
        <v>4246.6000000000004</v>
      </c>
      <c r="E58" s="82">
        <f t="shared" ref="E58:H58" si="5">SUM(E59:E65)</f>
        <v>0</v>
      </c>
      <c r="F58" s="82">
        <f t="shared" si="5"/>
        <v>3777.6</v>
      </c>
      <c r="G58" s="82">
        <f t="shared" si="5"/>
        <v>0</v>
      </c>
      <c r="H58" s="82">
        <f t="shared" si="5"/>
        <v>469</v>
      </c>
      <c r="I58" s="86"/>
    </row>
    <row r="59" spans="1:9" ht="30" x14ac:dyDescent="0.25">
      <c r="A59" s="79">
        <v>54</v>
      </c>
      <c r="B59" s="79">
        <v>25102</v>
      </c>
      <c r="C59" s="86" t="s">
        <v>161</v>
      </c>
      <c r="D59" s="87">
        <f t="shared" si="2"/>
        <v>100</v>
      </c>
      <c r="E59" s="87">
        <v>0</v>
      </c>
      <c r="F59" s="87">
        <v>100</v>
      </c>
      <c r="G59" s="87">
        <v>0</v>
      </c>
      <c r="H59" s="87">
        <v>0</v>
      </c>
      <c r="I59" s="86"/>
    </row>
    <row r="60" spans="1:9" ht="30" x14ac:dyDescent="0.25">
      <c r="A60" s="79">
        <v>55</v>
      </c>
      <c r="B60" s="79">
        <v>25201</v>
      </c>
      <c r="C60" s="86" t="s">
        <v>162</v>
      </c>
      <c r="D60" s="87">
        <f t="shared" si="2"/>
        <v>100</v>
      </c>
      <c r="E60" s="87">
        <v>0</v>
      </c>
      <c r="F60" s="87">
        <v>100</v>
      </c>
      <c r="G60" s="87">
        <v>0</v>
      </c>
      <c r="H60" s="87">
        <v>0</v>
      </c>
      <c r="I60" s="86"/>
    </row>
    <row r="61" spans="1:9" ht="45" x14ac:dyDescent="0.25">
      <c r="A61" s="79">
        <v>56</v>
      </c>
      <c r="B61" s="79">
        <v>25301</v>
      </c>
      <c r="C61" s="86" t="s">
        <v>331</v>
      </c>
      <c r="D61" s="87">
        <f t="shared" si="2"/>
        <v>100</v>
      </c>
      <c r="E61" s="87">
        <v>0</v>
      </c>
      <c r="F61" s="87">
        <v>100</v>
      </c>
      <c r="G61" s="87">
        <v>0</v>
      </c>
      <c r="H61" s="87">
        <v>0</v>
      </c>
      <c r="I61" s="86"/>
    </row>
    <row r="62" spans="1:9" ht="30" x14ac:dyDescent="0.25">
      <c r="A62" s="79">
        <v>57</v>
      </c>
      <c r="B62" s="83">
        <v>25401</v>
      </c>
      <c r="C62" s="84" t="s">
        <v>332</v>
      </c>
      <c r="D62" s="85">
        <f t="shared" si="2"/>
        <v>569</v>
      </c>
      <c r="E62" s="85"/>
      <c r="F62" s="85">
        <v>100</v>
      </c>
      <c r="G62" s="85"/>
      <c r="H62" s="85">
        <v>469</v>
      </c>
      <c r="I62" s="86"/>
    </row>
    <row r="63" spans="1:9" ht="45" x14ac:dyDescent="0.25">
      <c r="A63" s="79">
        <v>58</v>
      </c>
      <c r="B63" s="79">
        <v>25402</v>
      </c>
      <c r="C63" s="86" t="s">
        <v>333</v>
      </c>
      <c r="D63" s="87">
        <f t="shared" si="2"/>
        <v>100</v>
      </c>
      <c r="E63" s="87">
        <v>0</v>
      </c>
      <c r="F63" s="87">
        <v>100</v>
      </c>
      <c r="G63" s="87">
        <v>0</v>
      </c>
      <c r="H63" s="87">
        <v>0</v>
      </c>
      <c r="I63" s="86"/>
    </row>
    <row r="64" spans="1:9" ht="30" x14ac:dyDescent="0.25">
      <c r="A64" s="79">
        <v>59</v>
      </c>
      <c r="B64" s="79">
        <v>25601</v>
      </c>
      <c r="C64" s="86" t="s">
        <v>165</v>
      </c>
      <c r="D64" s="87">
        <f t="shared" si="2"/>
        <v>3177.6</v>
      </c>
      <c r="E64" s="87">
        <v>0</v>
      </c>
      <c r="F64" s="87">
        <v>3177.6</v>
      </c>
      <c r="G64" s="87">
        <v>0</v>
      </c>
      <c r="H64" s="87">
        <v>0</v>
      </c>
      <c r="I64" s="86"/>
    </row>
    <row r="65" spans="1:9" ht="30" x14ac:dyDescent="0.25">
      <c r="A65" s="79">
        <v>60</v>
      </c>
      <c r="B65" s="79">
        <v>25901</v>
      </c>
      <c r="C65" s="86" t="s">
        <v>166</v>
      </c>
      <c r="D65" s="87">
        <f t="shared" si="2"/>
        <v>100</v>
      </c>
      <c r="E65" s="87">
        <v>0</v>
      </c>
      <c r="F65" s="87">
        <v>100</v>
      </c>
      <c r="G65" s="87">
        <v>0</v>
      </c>
      <c r="H65" s="87">
        <v>0</v>
      </c>
      <c r="I65" s="86"/>
    </row>
    <row r="66" spans="1:9" ht="30" x14ac:dyDescent="0.25">
      <c r="A66" s="79">
        <v>61</v>
      </c>
      <c r="B66" s="79">
        <v>2600</v>
      </c>
      <c r="C66" s="81" t="s">
        <v>167</v>
      </c>
      <c r="D66" s="82">
        <f>SUM(D67)</f>
        <v>1614224</v>
      </c>
      <c r="E66" s="82">
        <f t="shared" ref="E66:H66" si="6">SUM(E67)</f>
        <v>0</v>
      </c>
      <c r="F66" s="82">
        <f t="shared" si="6"/>
        <v>423280</v>
      </c>
      <c r="G66" s="82">
        <f t="shared" si="6"/>
        <v>406300</v>
      </c>
      <c r="H66" s="82">
        <f t="shared" si="6"/>
        <v>784644</v>
      </c>
      <c r="I66" s="86"/>
    </row>
    <row r="67" spans="1:9" ht="75" x14ac:dyDescent="0.25">
      <c r="A67" s="79">
        <v>62</v>
      </c>
      <c r="B67" s="83">
        <v>26101</v>
      </c>
      <c r="C67" s="84" t="s">
        <v>167</v>
      </c>
      <c r="D67" s="85">
        <f t="shared" si="2"/>
        <v>1614224</v>
      </c>
      <c r="E67" s="85">
        <v>0</v>
      </c>
      <c r="F67" s="85">
        <v>423280</v>
      </c>
      <c r="G67" s="85">
        <v>406300</v>
      </c>
      <c r="H67" s="85">
        <v>784644</v>
      </c>
      <c r="I67" s="86" t="s">
        <v>334</v>
      </c>
    </row>
    <row r="68" spans="1:9" ht="45" x14ac:dyDescent="0.25">
      <c r="A68" s="79">
        <v>63</v>
      </c>
      <c r="B68" s="80">
        <v>2700</v>
      </c>
      <c r="C68" s="81" t="s">
        <v>335</v>
      </c>
      <c r="D68" s="82">
        <f>SUM(D69:D78)</f>
        <v>208403.28</v>
      </c>
      <c r="E68" s="82">
        <f t="shared" ref="E68:H68" si="7">SUM(E69:E78)</f>
        <v>0</v>
      </c>
      <c r="F68" s="82">
        <f t="shared" si="7"/>
        <v>208403.28</v>
      </c>
      <c r="G68" s="82">
        <f t="shared" si="7"/>
        <v>0</v>
      </c>
      <c r="H68" s="82">
        <f t="shared" si="7"/>
        <v>0</v>
      </c>
      <c r="I68" s="86"/>
    </row>
    <row r="69" spans="1:9" ht="30" x14ac:dyDescent="0.25">
      <c r="A69" s="79">
        <v>64</v>
      </c>
      <c r="B69" s="79">
        <v>27101</v>
      </c>
      <c r="C69" s="86" t="s">
        <v>128</v>
      </c>
      <c r="D69" s="87">
        <f t="shared" si="2"/>
        <v>100</v>
      </c>
      <c r="E69" s="87">
        <v>0</v>
      </c>
      <c r="F69" s="87">
        <v>100</v>
      </c>
      <c r="G69" s="87">
        <v>0</v>
      </c>
      <c r="H69" s="87">
        <v>0</v>
      </c>
      <c r="I69" s="86"/>
    </row>
    <row r="70" spans="1:9" ht="30" x14ac:dyDescent="0.25">
      <c r="A70" s="79">
        <v>65</v>
      </c>
      <c r="B70" s="83">
        <v>27106</v>
      </c>
      <c r="C70" s="84" t="s">
        <v>336</v>
      </c>
      <c r="D70" s="85">
        <f t="shared" si="2"/>
        <v>56840</v>
      </c>
      <c r="E70" s="85">
        <v>0</v>
      </c>
      <c r="F70" s="85">
        <v>56840</v>
      </c>
      <c r="G70" s="85"/>
      <c r="H70" s="85">
        <v>0</v>
      </c>
      <c r="I70" s="91" t="s">
        <v>337</v>
      </c>
    </row>
    <row r="71" spans="1:9" ht="30" x14ac:dyDescent="0.25">
      <c r="A71" s="79">
        <v>66</v>
      </c>
      <c r="B71" s="79">
        <v>27203</v>
      </c>
      <c r="C71" s="86" t="s">
        <v>338</v>
      </c>
      <c r="D71" s="87">
        <f t="shared" si="2"/>
        <v>100</v>
      </c>
      <c r="E71" s="87">
        <v>0</v>
      </c>
      <c r="F71" s="87">
        <v>100</v>
      </c>
      <c r="G71" s="87">
        <v>0</v>
      </c>
      <c r="H71" s="87">
        <v>0</v>
      </c>
      <c r="I71" s="86"/>
    </row>
    <row r="72" spans="1:9" ht="30" x14ac:dyDescent="0.25">
      <c r="A72" s="79">
        <v>67</v>
      </c>
      <c r="B72" s="83">
        <v>27205</v>
      </c>
      <c r="C72" s="84" t="s">
        <v>339</v>
      </c>
      <c r="D72" s="85">
        <f t="shared" ref="D72:D135" si="8">SUM(E72:H72)</f>
        <v>863.28</v>
      </c>
      <c r="E72" s="85">
        <v>0</v>
      </c>
      <c r="F72" s="85">
        <v>863.28</v>
      </c>
      <c r="G72" s="85">
        <v>0</v>
      </c>
      <c r="H72" s="85">
        <v>0</v>
      </c>
      <c r="I72" s="86"/>
    </row>
    <row r="73" spans="1:9" ht="30" x14ac:dyDescent="0.25">
      <c r="A73" s="79">
        <v>68</v>
      </c>
      <c r="B73" s="79">
        <v>27206</v>
      </c>
      <c r="C73" s="86" t="s">
        <v>340</v>
      </c>
      <c r="D73" s="87">
        <f t="shared" si="8"/>
        <v>100</v>
      </c>
      <c r="E73" s="87">
        <v>0</v>
      </c>
      <c r="F73" s="87">
        <v>100</v>
      </c>
      <c r="G73" s="87">
        <v>0</v>
      </c>
      <c r="H73" s="87">
        <v>0</v>
      </c>
      <c r="I73" s="86"/>
    </row>
    <row r="74" spans="1:9" ht="30" x14ac:dyDescent="0.25">
      <c r="A74" s="79">
        <v>69</v>
      </c>
      <c r="B74" s="79">
        <v>27301</v>
      </c>
      <c r="C74" s="86" t="s">
        <v>172</v>
      </c>
      <c r="D74" s="87">
        <f t="shared" si="8"/>
        <v>100</v>
      </c>
      <c r="E74" s="87">
        <v>0</v>
      </c>
      <c r="F74" s="87">
        <v>100</v>
      </c>
      <c r="G74" s="87">
        <v>0</v>
      </c>
      <c r="H74" s="87">
        <v>0</v>
      </c>
      <c r="I74" s="86"/>
    </row>
    <row r="75" spans="1:9" ht="45" x14ac:dyDescent="0.25">
      <c r="A75" s="79">
        <v>70</v>
      </c>
      <c r="B75" s="79">
        <v>27303</v>
      </c>
      <c r="C75" s="86" t="s">
        <v>341</v>
      </c>
      <c r="D75" s="87">
        <f t="shared" si="8"/>
        <v>100</v>
      </c>
      <c r="E75" s="87">
        <v>0</v>
      </c>
      <c r="F75" s="87">
        <v>100</v>
      </c>
      <c r="G75" s="87">
        <v>0</v>
      </c>
      <c r="H75" s="87">
        <v>0</v>
      </c>
      <c r="I75" s="86"/>
    </row>
    <row r="76" spans="1:9" ht="45" x14ac:dyDescent="0.25">
      <c r="A76" s="79">
        <v>71</v>
      </c>
      <c r="B76" s="79">
        <v>27304</v>
      </c>
      <c r="C76" s="86" t="s">
        <v>342</v>
      </c>
      <c r="D76" s="87">
        <f t="shared" si="8"/>
        <v>100</v>
      </c>
      <c r="E76" s="87">
        <v>0</v>
      </c>
      <c r="F76" s="87">
        <v>100</v>
      </c>
      <c r="G76" s="87">
        <v>0</v>
      </c>
      <c r="H76" s="87">
        <v>0</v>
      </c>
      <c r="I76" s="86"/>
    </row>
    <row r="77" spans="1:9" ht="30" x14ac:dyDescent="0.25">
      <c r="A77" s="79">
        <v>72</v>
      </c>
      <c r="B77" s="83">
        <v>27401</v>
      </c>
      <c r="C77" s="84" t="s">
        <v>175</v>
      </c>
      <c r="D77" s="85">
        <f t="shared" si="8"/>
        <v>150000</v>
      </c>
      <c r="E77" s="85">
        <v>0</v>
      </c>
      <c r="F77" s="85">
        <v>150000</v>
      </c>
      <c r="G77" s="85">
        <v>0</v>
      </c>
      <c r="H77" s="85">
        <v>0</v>
      </c>
      <c r="I77" s="86" t="s">
        <v>343</v>
      </c>
    </row>
    <row r="78" spans="1:9" x14ac:dyDescent="0.25">
      <c r="A78" s="79">
        <v>73</v>
      </c>
      <c r="B78" s="79">
        <v>27503</v>
      </c>
      <c r="C78" s="86" t="s">
        <v>176</v>
      </c>
      <c r="D78" s="87">
        <f t="shared" si="8"/>
        <v>100</v>
      </c>
      <c r="E78" s="87">
        <v>0</v>
      </c>
      <c r="F78" s="87">
        <v>100</v>
      </c>
      <c r="G78" s="87">
        <v>0</v>
      </c>
      <c r="H78" s="87">
        <v>0</v>
      </c>
      <c r="I78" s="86"/>
    </row>
    <row r="79" spans="1:9" ht="30" x14ac:dyDescent="0.25">
      <c r="A79" s="79">
        <v>74</v>
      </c>
      <c r="B79" s="80">
        <v>2900</v>
      </c>
      <c r="C79" s="81" t="s">
        <v>344</v>
      </c>
      <c r="D79" s="82">
        <f>SUM(D80:D107)</f>
        <v>100309</v>
      </c>
      <c r="E79" s="82">
        <f t="shared" ref="E79:H79" si="9">SUM(E80:E107)</f>
        <v>2709</v>
      </c>
      <c r="F79" s="82">
        <f t="shared" si="9"/>
        <v>78300</v>
      </c>
      <c r="G79" s="82">
        <f t="shared" si="9"/>
        <v>19300</v>
      </c>
      <c r="H79" s="82">
        <f t="shared" si="9"/>
        <v>0</v>
      </c>
      <c r="I79" s="86"/>
    </row>
    <row r="80" spans="1:9" x14ac:dyDescent="0.25">
      <c r="A80" s="79">
        <v>75</v>
      </c>
      <c r="B80" s="79">
        <v>29101</v>
      </c>
      <c r="C80" s="86" t="s">
        <v>177</v>
      </c>
      <c r="D80" s="87">
        <f t="shared" si="8"/>
        <v>2000</v>
      </c>
      <c r="E80" s="87">
        <v>0</v>
      </c>
      <c r="F80" s="87">
        <v>2000</v>
      </c>
      <c r="G80" s="87">
        <v>0</v>
      </c>
      <c r="H80" s="87">
        <v>0</v>
      </c>
      <c r="I80" s="86"/>
    </row>
    <row r="81" spans="1:9" ht="30" x14ac:dyDescent="0.25">
      <c r="A81" s="79">
        <v>76</v>
      </c>
      <c r="B81" s="79">
        <v>29102</v>
      </c>
      <c r="C81" s="86" t="s">
        <v>178</v>
      </c>
      <c r="D81" s="87">
        <f t="shared" si="8"/>
        <v>100</v>
      </c>
      <c r="E81" s="87">
        <v>0</v>
      </c>
      <c r="F81" s="87">
        <v>100</v>
      </c>
      <c r="G81" s="87">
        <v>0</v>
      </c>
      <c r="H81" s="87">
        <v>0</v>
      </c>
      <c r="I81" s="86"/>
    </row>
    <row r="82" spans="1:9" ht="45" x14ac:dyDescent="0.25">
      <c r="A82" s="79">
        <v>77</v>
      </c>
      <c r="B82" s="79">
        <v>29105</v>
      </c>
      <c r="C82" s="86" t="s">
        <v>345</v>
      </c>
      <c r="D82" s="87">
        <f t="shared" si="8"/>
        <v>100</v>
      </c>
      <c r="E82" s="87">
        <v>0</v>
      </c>
      <c r="F82" s="87">
        <v>100</v>
      </c>
      <c r="G82" s="87">
        <v>0</v>
      </c>
      <c r="H82" s="87">
        <v>0</v>
      </c>
      <c r="I82" s="86"/>
    </row>
    <row r="83" spans="1:9" ht="30" x14ac:dyDescent="0.25">
      <c r="A83" s="79">
        <v>78</v>
      </c>
      <c r="B83" s="79">
        <v>29106</v>
      </c>
      <c r="C83" s="86" t="s">
        <v>180</v>
      </c>
      <c r="D83" s="87">
        <f t="shared" si="8"/>
        <v>100</v>
      </c>
      <c r="E83" s="87">
        <v>0</v>
      </c>
      <c r="F83" s="87">
        <v>100</v>
      </c>
      <c r="G83" s="87">
        <v>0</v>
      </c>
      <c r="H83" s="87">
        <v>0</v>
      </c>
      <c r="I83" s="86"/>
    </row>
    <row r="84" spans="1:9" ht="30" x14ac:dyDescent="0.25">
      <c r="A84" s="79">
        <v>79</v>
      </c>
      <c r="B84" s="79">
        <v>29107</v>
      </c>
      <c r="C84" s="86" t="s">
        <v>346</v>
      </c>
      <c r="D84" s="87">
        <f t="shared" si="8"/>
        <v>100</v>
      </c>
      <c r="E84" s="87">
        <v>0</v>
      </c>
      <c r="F84" s="87">
        <v>100</v>
      </c>
      <c r="G84" s="87">
        <v>0</v>
      </c>
      <c r="H84" s="87">
        <v>0</v>
      </c>
      <c r="I84" s="86"/>
    </row>
    <row r="85" spans="1:9" ht="30" x14ac:dyDescent="0.25">
      <c r="A85" s="79">
        <v>80</v>
      </c>
      <c r="B85" s="79">
        <v>29201</v>
      </c>
      <c r="C85" s="86" t="s">
        <v>182</v>
      </c>
      <c r="D85" s="87">
        <f t="shared" si="8"/>
        <v>100</v>
      </c>
      <c r="E85" s="87">
        <v>0</v>
      </c>
      <c r="F85" s="87">
        <v>100</v>
      </c>
      <c r="G85" s="87">
        <v>0</v>
      </c>
      <c r="H85" s="87">
        <v>0</v>
      </c>
      <c r="I85" s="86"/>
    </row>
    <row r="86" spans="1:9" ht="30" x14ac:dyDescent="0.25">
      <c r="A86" s="79">
        <v>81</v>
      </c>
      <c r="B86" s="79">
        <v>29202</v>
      </c>
      <c r="C86" s="86" t="s">
        <v>183</v>
      </c>
      <c r="D86" s="87">
        <f t="shared" si="8"/>
        <v>1000</v>
      </c>
      <c r="E86" s="87">
        <v>0</v>
      </c>
      <c r="F86" s="87">
        <v>1000</v>
      </c>
      <c r="G86" s="87">
        <v>0</v>
      </c>
      <c r="H86" s="87">
        <v>0</v>
      </c>
      <c r="I86" s="86"/>
    </row>
    <row r="87" spans="1:9" ht="30" x14ac:dyDescent="0.25">
      <c r="A87" s="79">
        <v>82</v>
      </c>
      <c r="B87" s="79">
        <v>29301</v>
      </c>
      <c r="C87" s="86" t="s">
        <v>347</v>
      </c>
      <c r="D87" s="87">
        <f t="shared" si="8"/>
        <v>100</v>
      </c>
      <c r="E87" s="87">
        <v>0</v>
      </c>
      <c r="F87" s="87">
        <v>100</v>
      </c>
      <c r="G87" s="87">
        <v>0</v>
      </c>
      <c r="H87" s="87">
        <v>0</v>
      </c>
      <c r="I87" s="86"/>
    </row>
    <row r="88" spans="1:9" x14ac:dyDescent="0.25">
      <c r="A88" s="79">
        <v>83</v>
      </c>
      <c r="B88" s="79">
        <v>29401</v>
      </c>
      <c r="C88" s="86" t="s">
        <v>185</v>
      </c>
      <c r="D88" s="87">
        <f t="shared" si="8"/>
        <v>2000</v>
      </c>
      <c r="E88" s="87">
        <v>0</v>
      </c>
      <c r="F88" s="87">
        <v>2000</v>
      </c>
      <c r="G88" s="87">
        <v>0</v>
      </c>
      <c r="H88" s="87">
        <v>0</v>
      </c>
      <c r="I88" s="86"/>
    </row>
    <row r="89" spans="1:9" x14ac:dyDescent="0.25">
      <c r="A89" s="79">
        <v>84</v>
      </c>
      <c r="B89" s="83">
        <v>29402</v>
      </c>
      <c r="C89" s="84" t="s">
        <v>186</v>
      </c>
      <c r="D89" s="85">
        <f t="shared" si="8"/>
        <v>11200</v>
      </c>
      <c r="E89" s="85">
        <v>0</v>
      </c>
      <c r="F89" s="85">
        <v>2000</v>
      </c>
      <c r="G89" s="85">
        <v>9200</v>
      </c>
      <c r="H89" s="85">
        <v>0</v>
      </c>
      <c r="I89" s="86"/>
    </row>
    <row r="90" spans="1:9" ht="30" x14ac:dyDescent="0.25">
      <c r="A90" s="79">
        <v>85</v>
      </c>
      <c r="B90" s="83">
        <v>29403</v>
      </c>
      <c r="C90" s="84" t="s">
        <v>187</v>
      </c>
      <c r="D90" s="85">
        <f t="shared" si="8"/>
        <v>17309</v>
      </c>
      <c r="E90" s="85">
        <v>2709</v>
      </c>
      <c r="F90" s="85">
        <v>4500</v>
      </c>
      <c r="G90" s="85">
        <v>10100</v>
      </c>
      <c r="H90" s="85">
        <v>0</v>
      </c>
      <c r="I90" s="86" t="s">
        <v>348</v>
      </c>
    </row>
    <row r="91" spans="1:9" ht="60" x14ac:dyDescent="0.25">
      <c r="A91" s="79">
        <v>86</v>
      </c>
      <c r="B91" s="79">
        <v>29501</v>
      </c>
      <c r="C91" s="86" t="s">
        <v>188</v>
      </c>
      <c r="D91" s="87">
        <f t="shared" si="8"/>
        <v>100</v>
      </c>
      <c r="E91" s="87">
        <v>0</v>
      </c>
      <c r="F91" s="87">
        <v>100</v>
      </c>
      <c r="G91" s="87">
        <v>0</v>
      </c>
      <c r="H91" s="87">
        <v>0</v>
      </c>
      <c r="I91" s="86"/>
    </row>
    <row r="92" spans="1:9" ht="45" x14ac:dyDescent="0.25">
      <c r="A92" s="79">
        <v>87</v>
      </c>
      <c r="B92" s="83">
        <v>29601</v>
      </c>
      <c r="C92" s="84" t="s">
        <v>189</v>
      </c>
      <c r="D92" s="85">
        <f t="shared" si="8"/>
        <v>7000</v>
      </c>
      <c r="E92" s="85">
        <v>0</v>
      </c>
      <c r="F92" s="85">
        <v>7000</v>
      </c>
      <c r="G92" s="85">
        <v>0</v>
      </c>
      <c r="H92" s="85">
        <v>0</v>
      </c>
      <c r="I92" s="86"/>
    </row>
    <row r="93" spans="1:9" x14ac:dyDescent="0.25">
      <c r="A93" s="79">
        <v>88</v>
      </c>
      <c r="B93" s="79">
        <v>29602</v>
      </c>
      <c r="C93" s="86" t="s">
        <v>190</v>
      </c>
      <c r="D93" s="87">
        <f t="shared" si="8"/>
        <v>100</v>
      </c>
      <c r="E93" s="87">
        <v>0</v>
      </c>
      <c r="F93" s="87">
        <v>100</v>
      </c>
      <c r="G93" s="87">
        <v>0</v>
      </c>
      <c r="H93" s="87">
        <v>0</v>
      </c>
      <c r="I93" s="86"/>
    </row>
    <row r="94" spans="1:9" ht="45" x14ac:dyDescent="0.25">
      <c r="A94" s="79">
        <v>89</v>
      </c>
      <c r="B94" s="83">
        <v>29603</v>
      </c>
      <c r="C94" s="84" t="s">
        <v>349</v>
      </c>
      <c r="D94" s="85">
        <f t="shared" si="8"/>
        <v>25000</v>
      </c>
      <c r="E94" s="85">
        <v>0</v>
      </c>
      <c r="F94" s="85">
        <v>25000</v>
      </c>
      <c r="G94" s="85">
        <v>0</v>
      </c>
      <c r="H94" s="85">
        <v>0</v>
      </c>
      <c r="I94" s="86"/>
    </row>
    <row r="95" spans="1:9" ht="30" x14ac:dyDescent="0.25">
      <c r="A95" s="79">
        <v>90</v>
      </c>
      <c r="B95" s="79">
        <v>29604</v>
      </c>
      <c r="C95" s="86" t="s">
        <v>350</v>
      </c>
      <c r="D95" s="87">
        <f t="shared" si="8"/>
        <v>2000</v>
      </c>
      <c r="E95" s="87">
        <v>0</v>
      </c>
      <c r="F95" s="87">
        <v>2000</v>
      </c>
      <c r="G95" s="87">
        <v>0</v>
      </c>
      <c r="H95" s="87">
        <v>0</v>
      </c>
      <c r="I95" s="86"/>
    </row>
    <row r="96" spans="1:9" ht="45" x14ac:dyDescent="0.25">
      <c r="A96" s="79">
        <v>91</v>
      </c>
      <c r="B96" s="79">
        <v>29605</v>
      </c>
      <c r="C96" s="86" t="s">
        <v>351</v>
      </c>
      <c r="D96" s="87">
        <f t="shared" si="8"/>
        <v>100</v>
      </c>
      <c r="E96" s="87">
        <v>0</v>
      </c>
      <c r="F96" s="87">
        <v>100</v>
      </c>
      <c r="G96" s="87">
        <v>0</v>
      </c>
      <c r="H96" s="87">
        <v>0</v>
      </c>
      <c r="I96" s="86"/>
    </row>
    <row r="97" spans="1:9" ht="30" x14ac:dyDescent="0.25">
      <c r="A97" s="79">
        <v>92</v>
      </c>
      <c r="B97" s="79">
        <v>29606</v>
      </c>
      <c r="C97" s="86" t="s">
        <v>352</v>
      </c>
      <c r="D97" s="87">
        <f t="shared" si="8"/>
        <v>100</v>
      </c>
      <c r="E97" s="87">
        <v>0</v>
      </c>
      <c r="F97" s="87">
        <v>100</v>
      </c>
      <c r="G97" s="87">
        <v>0</v>
      </c>
      <c r="H97" s="87">
        <v>0</v>
      </c>
      <c r="I97" s="86"/>
    </row>
    <row r="98" spans="1:9" ht="30" x14ac:dyDescent="0.25">
      <c r="A98" s="79">
        <v>93</v>
      </c>
      <c r="B98" s="79">
        <v>29607</v>
      </c>
      <c r="C98" s="86" t="s">
        <v>353</v>
      </c>
      <c r="D98" s="87">
        <f t="shared" si="8"/>
        <v>100</v>
      </c>
      <c r="E98" s="87">
        <v>0</v>
      </c>
      <c r="F98" s="87">
        <v>100</v>
      </c>
      <c r="G98" s="87">
        <v>0</v>
      </c>
      <c r="H98" s="87">
        <v>0</v>
      </c>
      <c r="I98" s="86"/>
    </row>
    <row r="99" spans="1:9" ht="45" x14ac:dyDescent="0.25">
      <c r="A99" s="79">
        <v>94</v>
      </c>
      <c r="B99" s="79">
        <v>29608</v>
      </c>
      <c r="C99" s="86" t="s">
        <v>354</v>
      </c>
      <c r="D99" s="87">
        <f t="shared" si="8"/>
        <v>100</v>
      </c>
      <c r="E99" s="87">
        <v>0</v>
      </c>
      <c r="F99" s="87">
        <v>100</v>
      </c>
      <c r="G99" s="87">
        <v>0</v>
      </c>
      <c r="H99" s="87">
        <v>0</v>
      </c>
      <c r="I99" s="86"/>
    </row>
    <row r="100" spans="1:9" ht="30" x14ac:dyDescent="0.25">
      <c r="A100" s="79">
        <v>95</v>
      </c>
      <c r="B100" s="83">
        <v>29609</v>
      </c>
      <c r="C100" s="84" t="s">
        <v>355</v>
      </c>
      <c r="D100" s="85">
        <f t="shared" si="8"/>
        <v>28000</v>
      </c>
      <c r="E100" s="85">
        <v>0</v>
      </c>
      <c r="F100" s="85">
        <v>28000</v>
      </c>
      <c r="G100" s="85">
        <v>0</v>
      </c>
      <c r="H100" s="85">
        <v>0</v>
      </c>
      <c r="I100" s="86" t="s">
        <v>356</v>
      </c>
    </row>
    <row r="101" spans="1:9" ht="45" x14ac:dyDescent="0.25">
      <c r="A101" s="79">
        <v>96</v>
      </c>
      <c r="B101" s="79">
        <v>29901</v>
      </c>
      <c r="C101" s="86" t="s">
        <v>357</v>
      </c>
      <c r="D101" s="87">
        <f t="shared" si="8"/>
        <v>100</v>
      </c>
      <c r="E101" s="87">
        <v>0</v>
      </c>
      <c r="F101" s="87">
        <v>100</v>
      </c>
      <c r="G101" s="87">
        <v>0</v>
      </c>
      <c r="H101" s="87">
        <v>0</v>
      </c>
      <c r="I101" s="86"/>
    </row>
    <row r="102" spans="1:9" ht="45" x14ac:dyDescent="0.25">
      <c r="A102" s="79">
        <v>97</v>
      </c>
      <c r="B102" s="83">
        <v>29902</v>
      </c>
      <c r="C102" s="84" t="s">
        <v>199</v>
      </c>
      <c r="D102" s="85">
        <f t="shared" si="8"/>
        <v>3000</v>
      </c>
      <c r="E102" s="85">
        <v>0</v>
      </c>
      <c r="F102" s="85">
        <v>3000</v>
      </c>
      <c r="G102" s="85">
        <v>0</v>
      </c>
      <c r="H102" s="85">
        <v>0</v>
      </c>
      <c r="I102" s="86"/>
    </row>
    <row r="103" spans="1:9" ht="30" x14ac:dyDescent="0.25">
      <c r="A103" s="79">
        <v>98</v>
      </c>
      <c r="B103" s="79">
        <v>29904</v>
      </c>
      <c r="C103" s="86" t="s">
        <v>358</v>
      </c>
      <c r="D103" s="87">
        <f t="shared" si="8"/>
        <v>100</v>
      </c>
      <c r="E103" s="87">
        <v>0</v>
      </c>
      <c r="F103" s="87">
        <v>100</v>
      </c>
      <c r="G103" s="87">
        <v>0</v>
      </c>
      <c r="H103" s="87">
        <v>0</v>
      </c>
      <c r="I103" s="86"/>
    </row>
    <row r="104" spans="1:9" ht="30" x14ac:dyDescent="0.25">
      <c r="A104" s="79">
        <v>99</v>
      </c>
      <c r="B104" s="79">
        <v>29905</v>
      </c>
      <c r="C104" s="86" t="s">
        <v>359</v>
      </c>
      <c r="D104" s="87">
        <f t="shared" si="8"/>
        <v>100</v>
      </c>
      <c r="E104" s="87">
        <v>0</v>
      </c>
      <c r="F104" s="87">
        <v>100</v>
      </c>
      <c r="G104" s="87">
        <v>0</v>
      </c>
      <c r="H104" s="87">
        <v>0</v>
      </c>
      <c r="I104" s="86"/>
    </row>
    <row r="105" spans="1:9" ht="45" x14ac:dyDescent="0.25">
      <c r="A105" s="79">
        <v>100</v>
      </c>
      <c r="B105" s="79">
        <v>29906</v>
      </c>
      <c r="C105" s="86" t="s">
        <v>360</v>
      </c>
      <c r="D105" s="87">
        <f t="shared" si="8"/>
        <v>100</v>
      </c>
      <c r="E105" s="87">
        <v>0</v>
      </c>
      <c r="F105" s="87">
        <v>100</v>
      </c>
      <c r="G105" s="87">
        <v>0</v>
      </c>
      <c r="H105" s="87">
        <v>0</v>
      </c>
      <c r="I105" s="86"/>
    </row>
    <row r="106" spans="1:9" ht="30" x14ac:dyDescent="0.25">
      <c r="A106" s="79">
        <v>101</v>
      </c>
      <c r="B106" s="79">
        <v>29907</v>
      </c>
      <c r="C106" s="86" t="s">
        <v>361</v>
      </c>
      <c r="D106" s="87">
        <f t="shared" si="8"/>
        <v>100</v>
      </c>
      <c r="E106" s="87">
        <v>0</v>
      </c>
      <c r="F106" s="87">
        <v>100</v>
      </c>
      <c r="G106" s="87">
        <v>0</v>
      </c>
      <c r="H106" s="87">
        <v>0</v>
      </c>
      <c r="I106" s="86"/>
    </row>
    <row r="107" spans="1:9" ht="30" x14ac:dyDescent="0.25">
      <c r="A107" s="79">
        <v>102</v>
      </c>
      <c r="B107" s="79">
        <v>29908</v>
      </c>
      <c r="C107" s="86" t="s">
        <v>362</v>
      </c>
      <c r="D107" s="87">
        <f t="shared" si="8"/>
        <v>100</v>
      </c>
      <c r="E107" s="87">
        <v>0</v>
      </c>
      <c r="F107" s="87">
        <v>100</v>
      </c>
      <c r="G107" s="87">
        <v>0</v>
      </c>
      <c r="H107" s="87">
        <v>0</v>
      </c>
      <c r="I107" s="86"/>
    </row>
    <row r="108" spans="1:9" x14ac:dyDescent="0.25">
      <c r="A108" s="96">
        <v>103</v>
      </c>
      <c r="B108" s="80">
        <v>3000</v>
      </c>
      <c r="C108" s="81" t="s">
        <v>205</v>
      </c>
      <c r="D108" s="82">
        <f>D109+D121+D130+D142+D148+D157+D161+D172+D178</f>
        <v>6855513.5999999996</v>
      </c>
      <c r="E108" s="82">
        <f t="shared" ref="E108:H108" si="10">E109+E121+E130+E142+E148+E157+E161+E172+E178</f>
        <v>250</v>
      </c>
      <c r="F108" s="82">
        <f t="shared" si="10"/>
        <v>3138701.6</v>
      </c>
      <c r="G108" s="82">
        <f t="shared" si="10"/>
        <v>1309100</v>
      </c>
      <c r="H108" s="82">
        <f t="shared" si="10"/>
        <v>2407462</v>
      </c>
      <c r="I108" s="86"/>
    </row>
    <row r="109" spans="1:9" x14ac:dyDescent="0.25">
      <c r="A109" s="79">
        <v>104</v>
      </c>
      <c r="B109" s="80">
        <v>3100</v>
      </c>
      <c r="C109" s="81" t="s">
        <v>363</v>
      </c>
      <c r="D109" s="82">
        <f>SUM(D110:D120)</f>
        <v>299400</v>
      </c>
      <c r="E109" s="82">
        <f t="shared" ref="E109:H109" si="11">SUM(E110:E120)</f>
        <v>0</v>
      </c>
      <c r="F109" s="82">
        <f t="shared" si="11"/>
        <v>299400</v>
      </c>
      <c r="G109" s="82">
        <f t="shared" si="11"/>
        <v>0</v>
      </c>
      <c r="H109" s="82">
        <f t="shared" si="11"/>
        <v>0</v>
      </c>
      <c r="I109" s="86"/>
    </row>
    <row r="110" spans="1:9" ht="30" x14ac:dyDescent="0.25">
      <c r="A110" s="79">
        <v>105</v>
      </c>
      <c r="B110" s="83">
        <v>31101</v>
      </c>
      <c r="C110" s="84" t="s">
        <v>206</v>
      </c>
      <c r="D110" s="85">
        <f t="shared" si="8"/>
        <v>148000</v>
      </c>
      <c r="E110" s="85">
        <v>0</v>
      </c>
      <c r="F110" s="85">
        <v>148000</v>
      </c>
      <c r="G110" s="85">
        <v>0</v>
      </c>
      <c r="H110" s="85">
        <v>0</v>
      </c>
      <c r="I110" s="86" t="s">
        <v>364</v>
      </c>
    </row>
    <row r="111" spans="1:9" x14ac:dyDescent="0.25">
      <c r="A111" s="79">
        <v>106</v>
      </c>
      <c r="B111" s="79">
        <v>31201</v>
      </c>
      <c r="C111" s="86" t="s">
        <v>207</v>
      </c>
      <c r="D111" s="87">
        <f t="shared" si="8"/>
        <v>100</v>
      </c>
      <c r="E111" s="87">
        <v>0</v>
      </c>
      <c r="F111" s="87">
        <v>100</v>
      </c>
      <c r="G111" s="87">
        <v>0</v>
      </c>
      <c r="H111" s="87">
        <v>0</v>
      </c>
      <c r="I111" s="86"/>
    </row>
    <row r="112" spans="1:9" x14ac:dyDescent="0.25">
      <c r="A112" s="79">
        <v>107</v>
      </c>
      <c r="B112" s="83">
        <v>31301</v>
      </c>
      <c r="C112" s="84" t="s">
        <v>208</v>
      </c>
      <c r="D112" s="85">
        <f t="shared" si="8"/>
        <v>7000</v>
      </c>
      <c r="E112" s="85">
        <v>0</v>
      </c>
      <c r="F112" s="85">
        <v>7000</v>
      </c>
      <c r="G112" s="85">
        <v>0</v>
      </c>
      <c r="H112" s="85">
        <v>0</v>
      </c>
      <c r="I112" s="86" t="s">
        <v>365</v>
      </c>
    </row>
    <row r="113" spans="1:9" x14ac:dyDescent="0.25">
      <c r="A113" s="79">
        <v>108</v>
      </c>
      <c r="B113" s="83">
        <v>31401</v>
      </c>
      <c r="C113" s="84" t="s">
        <v>209</v>
      </c>
      <c r="D113" s="85">
        <f t="shared" si="8"/>
        <v>24000</v>
      </c>
      <c r="E113" s="85">
        <v>0</v>
      </c>
      <c r="F113" s="85">
        <v>24000</v>
      </c>
      <c r="G113" s="85">
        <v>0</v>
      </c>
      <c r="H113" s="85">
        <v>0</v>
      </c>
      <c r="I113" s="86" t="s">
        <v>366</v>
      </c>
    </row>
    <row r="114" spans="1:9" x14ac:dyDescent="0.25">
      <c r="A114" s="79">
        <v>109</v>
      </c>
      <c r="B114" s="83">
        <v>31501</v>
      </c>
      <c r="C114" s="84" t="s">
        <v>210</v>
      </c>
      <c r="D114" s="85">
        <f t="shared" si="8"/>
        <v>12000</v>
      </c>
      <c r="E114" s="85">
        <v>0</v>
      </c>
      <c r="F114" s="85">
        <v>12000</v>
      </c>
      <c r="G114" s="85">
        <v>0</v>
      </c>
      <c r="H114" s="85">
        <v>0</v>
      </c>
      <c r="I114" s="86" t="s">
        <v>367</v>
      </c>
    </row>
    <row r="115" spans="1:9" x14ac:dyDescent="0.25">
      <c r="A115" s="79">
        <v>110</v>
      </c>
      <c r="B115" s="79">
        <v>31601</v>
      </c>
      <c r="C115" s="86" t="s">
        <v>211</v>
      </c>
      <c r="D115" s="87">
        <f t="shared" si="8"/>
        <v>100</v>
      </c>
      <c r="E115" s="87">
        <v>0</v>
      </c>
      <c r="F115" s="87">
        <v>100</v>
      </c>
      <c r="G115" s="87">
        <v>0</v>
      </c>
      <c r="H115" s="87">
        <v>0</v>
      </c>
      <c r="I115" s="86"/>
    </row>
    <row r="116" spans="1:9" x14ac:dyDescent="0.25">
      <c r="A116" s="79">
        <v>111</v>
      </c>
      <c r="B116" s="79">
        <v>31602</v>
      </c>
      <c r="C116" s="86" t="s">
        <v>212</v>
      </c>
      <c r="D116" s="87">
        <f t="shared" si="8"/>
        <v>100</v>
      </c>
      <c r="E116" s="87">
        <v>0</v>
      </c>
      <c r="F116" s="87">
        <v>100</v>
      </c>
      <c r="G116" s="87">
        <v>0</v>
      </c>
      <c r="H116" s="87">
        <v>0</v>
      </c>
      <c r="I116" s="86"/>
    </row>
    <row r="117" spans="1:9" ht="45" x14ac:dyDescent="0.25">
      <c r="A117" s="79">
        <v>112</v>
      </c>
      <c r="B117" s="83">
        <v>31701</v>
      </c>
      <c r="C117" s="84" t="s">
        <v>368</v>
      </c>
      <c r="D117" s="85">
        <f t="shared" si="8"/>
        <v>30000</v>
      </c>
      <c r="E117" s="85">
        <v>0</v>
      </c>
      <c r="F117" s="85">
        <v>30000</v>
      </c>
      <c r="G117" s="85">
        <v>0</v>
      </c>
      <c r="H117" s="85">
        <v>0</v>
      </c>
      <c r="I117" s="86" t="s">
        <v>369</v>
      </c>
    </row>
    <row r="118" spans="1:9" ht="30" x14ac:dyDescent="0.25">
      <c r="A118" s="79">
        <v>113</v>
      </c>
      <c r="B118" s="83">
        <v>31801</v>
      </c>
      <c r="C118" s="84" t="s">
        <v>214</v>
      </c>
      <c r="D118" s="85">
        <f t="shared" si="8"/>
        <v>18000</v>
      </c>
      <c r="E118" s="85">
        <v>0</v>
      </c>
      <c r="F118" s="85">
        <v>18000</v>
      </c>
      <c r="G118" s="85">
        <v>0</v>
      </c>
      <c r="H118" s="85">
        <v>0</v>
      </c>
      <c r="I118" s="86" t="s">
        <v>370</v>
      </c>
    </row>
    <row r="119" spans="1:9" x14ac:dyDescent="0.25">
      <c r="A119" s="79">
        <v>114</v>
      </c>
      <c r="B119" s="79">
        <v>31802</v>
      </c>
      <c r="C119" s="86" t="s">
        <v>215</v>
      </c>
      <c r="D119" s="87">
        <f t="shared" si="8"/>
        <v>100</v>
      </c>
      <c r="E119" s="87">
        <v>0</v>
      </c>
      <c r="F119" s="87">
        <v>100</v>
      </c>
      <c r="G119" s="87">
        <v>0</v>
      </c>
      <c r="H119" s="87">
        <v>0</v>
      </c>
      <c r="I119" s="86"/>
    </row>
    <row r="120" spans="1:9" ht="30" x14ac:dyDescent="0.25">
      <c r="A120" s="79">
        <v>115</v>
      </c>
      <c r="B120" s="83">
        <v>31902</v>
      </c>
      <c r="C120" s="84" t="s">
        <v>216</v>
      </c>
      <c r="D120" s="85">
        <f t="shared" si="8"/>
        <v>60000</v>
      </c>
      <c r="E120" s="85">
        <v>0</v>
      </c>
      <c r="F120" s="85">
        <v>60000</v>
      </c>
      <c r="G120" s="85">
        <v>0</v>
      </c>
      <c r="H120" s="85">
        <v>0</v>
      </c>
      <c r="I120" s="86" t="s">
        <v>371</v>
      </c>
    </row>
    <row r="121" spans="1:9" x14ac:dyDescent="0.25">
      <c r="A121" s="79">
        <v>116</v>
      </c>
      <c r="B121" s="80">
        <v>3200</v>
      </c>
      <c r="C121" s="81" t="s">
        <v>372</v>
      </c>
      <c r="D121" s="82">
        <f>SUM(D122:D129)</f>
        <v>1561951.6</v>
      </c>
      <c r="E121" s="82">
        <f t="shared" ref="E121:H121" si="12">SUM(E122:E129)</f>
        <v>0</v>
      </c>
      <c r="F121" s="82">
        <f t="shared" si="12"/>
        <v>1546351.6</v>
      </c>
      <c r="G121" s="82">
        <f t="shared" si="12"/>
        <v>15600</v>
      </c>
      <c r="H121" s="82">
        <f t="shared" si="12"/>
        <v>0</v>
      </c>
      <c r="I121" s="86"/>
    </row>
    <row r="122" spans="1:9" ht="75" x14ac:dyDescent="0.25">
      <c r="A122" s="79">
        <v>117</v>
      </c>
      <c r="B122" s="83">
        <v>32201</v>
      </c>
      <c r="C122" s="84" t="s">
        <v>217</v>
      </c>
      <c r="D122" s="85">
        <f t="shared" si="8"/>
        <v>1309232</v>
      </c>
      <c r="E122" s="85">
        <v>0</v>
      </c>
      <c r="F122" s="85">
        <v>1297232</v>
      </c>
      <c r="G122" s="85">
        <v>12000</v>
      </c>
      <c r="H122" s="85">
        <v>0</v>
      </c>
      <c r="I122" s="86" t="s">
        <v>373</v>
      </c>
    </row>
    <row r="123" spans="1:9" ht="30" x14ac:dyDescent="0.25">
      <c r="A123" s="79">
        <v>118</v>
      </c>
      <c r="B123" s="83">
        <v>32301</v>
      </c>
      <c r="C123" s="84" t="s">
        <v>218</v>
      </c>
      <c r="D123" s="85">
        <f t="shared" si="8"/>
        <v>53000</v>
      </c>
      <c r="E123" s="85">
        <v>0</v>
      </c>
      <c r="F123" s="85">
        <v>53000</v>
      </c>
      <c r="G123" s="85">
        <v>0</v>
      </c>
      <c r="H123" s="85">
        <v>0</v>
      </c>
      <c r="I123" s="86" t="s">
        <v>374</v>
      </c>
    </row>
    <row r="124" spans="1:9" x14ac:dyDescent="0.25">
      <c r="A124" s="79">
        <v>119</v>
      </c>
      <c r="B124" s="79">
        <v>32302</v>
      </c>
      <c r="C124" s="86" t="s">
        <v>219</v>
      </c>
      <c r="D124" s="87">
        <f t="shared" si="8"/>
        <v>100</v>
      </c>
      <c r="E124" s="87">
        <v>0</v>
      </c>
      <c r="F124" s="87">
        <v>100</v>
      </c>
      <c r="G124" s="87">
        <v>0</v>
      </c>
      <c r="H124" s="87">
        <v>0</v>
      </c>
      <c r="I124" s="86"/>
    </row>
    <row r="125" spans="1:9" ht="45" x14ac:dyDescent="0.25">
      <c r="A125" s="79">
        <v>120</v>
      </c>
      <c r="B125" s="83">
        <v>32501</v>
      </c>
      <c r="C125" s="84" t="s">
        <v>220</v>
      </c>
      <c r="D125" s="85">
        <f t="shared" si="8"/>
        <v>150000</v>
      </c>
      <c r="E125" s="85">
        <v>0</v>
      </c>
      <c r="F125" s="85">
        <v>150000</v>
      </c>
      <c r="G125" s="85">
        <v>0</v>
      </c>
      <c r="H125" s="85">
        <v>0</v>
      </c>
      <c r="I125" s="86" t="s">
        <v>375</v>
      </c>
    </row>
    <row r="126" spans="1:9" ht="30" x14ac:dyDescent="0.25">
      <c r="A126" s="79">
        <v>121</v>
      </c>
      <c r="B126" s="79">
        <v>32601</v>
      </c>
      <c r="C126" s="86" t="s">
        <v>376</v>
      </c>
      <c r="D126" s="87">
        <f t="shared" si="8"/>
        <v>100</v>
      </c>
      <c r="E126" s="87">
        <v>0</v>
      </c>
      <c r="F126" s="87">
        <v>100</v>
      </c>
      <c r="G126" s="87">
        <v>0</v>
      </c>
      <c r="H126" s="87">
        <v>0</v>
      </c>
      <c r="I126" s="86"/>
    </row>
    <row r="127" spans="1:9" ht="30" x14ac:dyDescent="0.25">
      <c r="A127" s="79">
        <v>122</v>
      </c>
      <c r="B127" s="83">
        <v>32701</v>
      </c>
      <c r="C127" s="84" t="s">
        <v>222</v>
      </c>
      <c r="D127" s="85">
        <f t="shared" si="8"/>
        <v>21819.599999999999</v>
      </c>
      <c r="E127" s="85">
        <v>0</v>
      </c>
      <c r="F127" s="85">
        <v>21819.599999999999</v>
      </c>
      <c r="G127" s="85"/>
      <c r="H127" s="85">
        <v>0</v>
      </c>
      <c r="I127" s="86" t="s">
        <v>377</v>
      </c>
    </row>
    <row r="128" spans="1:9" x14ac:dyDescent="0.25">
      <c r="A128" s="79">
        <v>123</v>
      </c>
      <c r="B128" s="79">
        <v>32801</v>
      </c>
      <c r="C128" s="86" t="s">
        <v>223</v>
      </c>
      <c r="D128" s="87">
        <f t="shared" si="8"/>
        <v>100</v>
      </c>
      <c r="E128" s="87">
        <v>0</v>
      </c>
      <c r="F128" s="87">
        <v>100</v>
      </c>
      <c r="G128" s="87">
        <v>0</v>
      </c>
      <c r="H128" s="87">
        <v>0</v>
      </c>
      <c r="I128" s="86"/>
    </row>
    <row r="129" spans="1:9" x14ac:dyDescent="0.25">
      <c r="A129" s="79">
        <v>124</v>
      </c>
      <c r="B129" s="79">
        <v>32901</v>
      </c>
      <c r="C129" s="86" t="s">
        <v>224</v>
      </c>
      <c r="D129" s="87">
        <f t="shared" si="8"/>
        <v>27600</v>
      </c>
      <c r="E129" s="87">
        <v>0</v>
      </c>
      <c r="F129" s="87">
        <v>24000</v>
      </c>
      <c r="G129" s="87">
        <v>3600</v>
      </c>
      <c r="H129" s="87">
        <v>0</v>
      </c>
      <c r="I129" s="86"/>
    </row>
    <row r="130" spans="1:9" ht="45" x14ac:dyDescent="0.25">
      <c r="A130" s="79">
        <v>125</v>
      </c>
      <c r="B130" s="80">
        <v>3300</v>
      </c>
      <c r="C130" s="81" t="s">
        <v>378</v>
      </c>
      <c r="D130" s="82">
        <f>SUM(D131:D141)</f>
        <v>77050</v>
      </c>
      <c r="E130" s="82">
        <f t="shared" ref="E130:H130" si="13">SUM(E131:E141)</f>
        <v>250</v>
      </c>
      <c r="F130" s="82">
        <f t="shared" si="13"/>
        <v>16800</v>
      </c>
      <c r="G130" s="82">
        <f t="shared" si="13"/>
        <v>60000</v>
      </c>
      <c r="H130" s="82">
        <f t="shared" si="13"/>
        <v>0</v>
      </c>
      <c r="I130" s="86"/>
    </row>
    <row r="131" spans="1:9" ht="45" x14ac:dyDescent="0.25">
      <c r="A131" s="79"/>
      <c r="B131" s="83">
        <v>33101</v>
      </c>
      <c r="C131" s="84" t="s">
        <v>379</v>
      </c>
      <c r="D131" s="85">
        <f t="shared" si="8"/>
        <v>60000</v>
      </c>
      <c r="E131" s="85"/>
      <c r="F131" s="85"/>
      <c r="G131" s="85">
        <v>60000</v>
      </c>
      <c r="H131" s="85"/>
      <c r="I131" s="92" t="s">
        <v>380</v>
      </c>
    </row>
    <row r="132" spans="1:9" ht="30" x14ac:dyDescent="0.25">
      <c r="A132" s="79">
        <v>126</v>
      </c>
      <c r="B132" s="79">
        <v>33102</v>
      </c>
      <c r="C132" s="86" t="s">
        <v>225</v>
      </c>
      <c r="D132" s="87">
        <f t="shared" si="8"/>
        <v>100</v>
      </c>
      <c r="E132" s="87">
        <v>0</v>
      </c>
      <c r="F132" s="87">
        <v>100</v>
      </c>
      <c r="G132" s="87">
        <v>0</v>
      </c>
      <c r="H132" s="87">
        <v>0</v>
      </c>
      <c r="I132" s="86"/>
    </row>
    <row r="133" spans="1:9" x14ac:dyDescent="0.25">
      <c r="A133" s="79">
        <v>127</v>
      </c>
      <c r="B133" s="79">
        <v>33301</v>
      </c>
      <c r="C133" s="86" t="s">
        <v>226</v>
      </c>
      <c r="D133" s="87">
        <f t="shared" si="8"/>
        <v>100</v>
      </c>
      <c r="E133" s="87">
        <v>0</v>
      </c>
      <c r="F133" s="87">
        <v>100</v>
      </c>
      <c r="G133" s="87">
        <v>0</v>
      </c>
      <c r="H133" s="87">
        <v>0</v>
      </c>
      <c r="I133" s="86"/>
    </row>
    <row r="134" spans="1:9" ht="30" x14ac:dyDescent="0.25">
      <c r="A134" s="79">
        <v>128</v>
      </c>
      <c r="B134" s="79">
        <v>33302</v>
      </c>
      <c r="C134" s="86" t="s">
        <v>227</v>
      </c>
      <c r="D134" s="87">
        <f t="shared" si="8"/>
        <v>100</v>
      </c>
      <c r="E134" s="87">
        <v>0</v>
      </c>
      <c r="F134" s="87">
        <v>100</v>
      </c>
      <c r="G134" s="87">
        <v>0</v>
      </c>
      <c r="H134" s="87">
        <v>0</v>
      </c>
      <c r="I134" s="86"/>
    </row>
    <row r="135" spans="1:9" ht="30" x14ac:dyDescent="0.25">
      <c r="A135" s="79">
        <v>129</v>
      </c>
      <c r="B135" s="79">
        <v>33303</v>
      </c>
      <c r="C135" s="86" t="s">
        <v>381</v>
      </c>
      <c r="D135" s="87">
        <f t="shared" si="8"/>
        <v>100</v>
      </c>
      <c r="E135" s="87">
        <v>0</v>
      </c>
      <c r="F135" s="87">
        <v>100</v>
      </c>
      <c r="G135" s="87">
        <v>0</v>
      </c>
      <c r="H135" s="87">
        <v>0</v>
      </c>
      <c r="I135" s="86"/>
    </row>
    <row r="136" spans="1:9" x14ac:dyDescent="0.25">
      <c r="A136" s="79">
        <v>130</v>
      </c>
      <c r="B136" s="79">
        <v>33401</v>
      </c>
      <c r="C136" s="86" t="s">
        <v>229</v>
      </c>
      <c r="D136" s="87">
        <f t="shared" ref="D136:D198" si="14">SUM(E136:H136)</f>
        <v>100</v>
      </c>
      <c r="E136" s="87">
        <v>0</v>
      </c>
      <c r="F136" s="87">
        <v>100</v>
      </c>
      <c r="G136" s="87">
        <v>0</v>
      </c>
      <c r="H136" s="87">
        <v>0</v>
      </c>
      <c r="I136" s="86"/>
    </row>
    <row r="137" spans="1:9" ht="30" x14ac:dyDescent="0.25">
      <c r="A137" s="79">
        <v>131</v>
      </c>
      <c r="B137" s="79">
        <v>33601</v>
      </c>
      <c r="C137" s="86" t="s">
        <v>230</v>
      </c>
      <c r="D137" s="87">
        <f t="shared" si="14"/>
        <v>100</v>
      </c>
      <c r="E137" s="87">
        <v>0</v>
      </c>
      <c r="F137" s="87">
        <v>100</v>
      </c>
      <c r="G137" s="87">
        <v>0</v>
      </c>
      <c r="H137" s="87">
        <v>0</v>
      </c>
      <c r="I137" s="86"/>
    </row>
    <row r="138" spans="1:9" ht="30" x14ac:dyDescent="0.25">
      <c r="A138" s="79">
        <v>132</v>
      </c>
      <c r="B138" s="83">
        <v>33602</v>
      </c>
      <c r="C138" s="84" t="s">
        <v>231</v>
      </c>
      <c r="D138" s="85">
        <f t="shared" si="14"/>
        <v>7000</v>
      </c>
      <c r="E138" s="85">
        <v>0</v>
      </c>
      <c r="F138" s="85">
        <v>7000</v>
      </c>
      <c r="G138" s="85">
        <v>0</v>
      </c>
      <c r="H138" s="85">
        <v>0</v>
      </c>
      <c r="I138" s="86" t="s">
        <v>382</v>
      </c>
    </row>
    <row r="139" spans="1:9" ht="90" x14ac:dyDescent="0.25">
      <c r="A139" s="79">
        <v>133</v>
      </c>
      <c r="B139" s="79">
        <v>33603</v>
      </c>
      <c r="C139" s="86" t="s">
        <v>383</v>
      </c>
      <c r="D139" s="87">
        <f t="shared" si="14"/>
        <v>100</v>
      </c>
      <c r="E139" s="87">
        <v>0</v>
      </c>
      <c r="F139" s="87">
        <v>100</v>
      </c>
      <c r="G139" s="87">
        <v>0</v>
      </c>
      <c r="H139" s="87">
        <v>0</v>
      </c>
      <c r="I139" s="86"/>
    </row>
    <row r="140" spans="1:9" ht="60" x14ac:dyDescent="0.25">
      <c r="A140" s="79">
        <v>134</v>
      </c>
      <c r="B140" s="83">
        <v>33604</v>
      </c>
      <c r="C140" s="84" t="s">
        <v>384</v>
      </c>
      <c r="D140" s="85">
        <f t="shared" si="14"/>
        <v>9250</v>
      </c>
      <c r="E140" s="85">
        <v>250</v>
      </c>
      <c r="F140" s="85">
        <v>9000</v>
      </c>
      <c r="G140" s="85">
        <v>0</v>
      </c>
      <c r="H140" s="85">
        <v>0</v>
      </c>
      <c r="I140" s="86" t="s">
        <v>385</v>
      </c>
    </row>
    <row r="141" spans="1:9" x14ac:dyDescent="0.25">
      <c r="A141" s="79">
        <v>135</v>
      </c>
      <c r="B141" s="79">
        <v>33801</v>
      </c>
      <c r="C141" s="86" t="s">
        <v>234</v>
      </c>
      <c r="D141" s="87">
        <f t="shared" si="14"/>
        <v>100</v>
      </c>
      <c r="E141" s="87">
        <v>0</v>
      </c>
      <c r="F141" s="87">
        <v>100</v>
      </c>
      <c r="G141" s="87">
        <v>0</v>
      </c>
      <c r="H141" s="87">
        <v>0</v>
      </c>
      <c r="I141" s="86"/>
    </row>
    <row r="142" spans="1:9" ht="30" x14ac:dyDescent="0.25">
      <c r="A142" s="79">
        <v>136</v>
      </c>
      <c r="B142" s="80">
        <v>3400</v>
      </c>
      <c r="C142" s="81" t="s">
        <v>386</v>
      </c>
      <c r="D142" s="82">
        <f>SUM(D143:D147)</f>
        <v>102400</v>
      </c>
      <c r="E142" s="82">
        <f t="shared" ref="E142:H142" si="15">SUM(E143:E147)</f>
        <v>0</v>
      </c>
      <c r="F142" s="82">
        <f t="shared" si="15"/>
        <v>50400</v>
      </c>
      <c r="G142" s="82">
        <f t="shared" si="15"/>
        <v>0</v>
      </c>
      <c r="H142" s="82">
        <f t="shared" si="15"/>
        <v>52000</v>
      </c>
      <c r="I142" s="86"/>
    </row>
    <row r="143" spans="1:9" x14ac:dyDescent="0.25">
      <c r="A143" s="79">
        <v>137</v>
      </c>
      <c r="B143" s="79">
        <v>34101</v>
      </c>
      <c r="C143" s="86" t="s">
        <v>235</v>
      </c>
      <c r="D143" s="87">
        <f t="shared" si="14"/>
        <v>100</v>
      </c>
      <c r="E143" s="87">
        <v>0</v>
      </c>
      <c r="F143" s="87">
        <v>100</v>
      </c>
      <c r="G143" s="87">
        <v>0</v>
      </c>
      <c r="H143" s="87">
        <v>0</v>
      </c>
      <c r="I143" s="86"/>
    </row>
    <row r="144" spans="1:9" ht="30" x14ac:dyDescent="0.25">
      <c r="A144" s="79">
        <v>138</v>
      </c>
      <c r="B144" s="79">
        <v>34401</v>
      </c>
      <c r="C144" s="86" t="s">
        <v>387</v>
      </c>
      <c r="D144" s="87">
        <f t="shared" si="14"/>
        <v>100</v>
      </c>
      <c r="E144" s="87">
        <v>0</v>
      </c>
      <c r="F144" s="87">
        <v>100</v>
      </c>
      <c r="G144" s="87">
        <v>0</v>
      </c>
      <c r="H144" s="87">
        <v>0</v>
      </c>
      <c r="I144" s="86"/>
    </row>
    <row r="145" spans="1:9" x14ac:dyDescent="0.25">
      <c r="A145" s="79">
        <v>139</v>
      </c>
      <c r="B145" s="83">
        <v>34501</v>
      </c>
      <c r="C145" s="84" t="s">
        <v>237</v>
      </c>
      <c r="D145" s="85">
        <f t="shared" si="14"/>
        <v>102000</v>
      </c>
      <c r="E145" s="85">
        <v>0</v>
      </c>
      <c r="F145" s="85">
        <v>50000</v>
      </c>
      <c r="G145" s="85">
        <v>0</v>
      </c>
      <c r="H145" s="85">
        <v>52000</v>
      </c>
      <c r="I145" s="86" t="s">
        <v>388</v>
      </c>
    </row>
    <row r="146" spans="1:9" x14ac:dyDescent="0.25">
      <c r="A146" s="79">
        <v>140</v>
      </c>
      <c r="B146" s="79">
        <v>34601</v>
      </c>
      <c r="C146" s="86" t="s">
        <v>238</v>
      </c>
      <c r="D146" s="87">
        <f t="shared" si="14"/>
        <v>100</v>
      </c>
      <c r="E146" s="87">
        <v>0</v>
      </c>
      <c r="F146" s="87">
        <v>100</v>
      </c>
      <c r="G146" s="87">
        <v>0</v>
      </c>
      <c r="H146" s="87">
        <v>0</v>
      </c>
      <c r="I146" s="86"/>
    </row>
    <row r="147" spans="1:9" x14ac:dyDescent="0.25">
      <c r="A147" s="79">
        <v>141</v>
      </c>
      <c r="B147" s="79">
        <v>34701</v>
      </c>
      <c r="C147" s="86" t="s">
        <v>239</v>
      </c>
      <c r="D147" s="87">
        <f t="shared" si="14"/>
        <v>100</v>
      </c>
      <c r="E147" s="87">
        <v>0</v>
      </c>
      <c r="F147" s="87">
        <v>100</v>
      </c>
      <c r="G147" s="87">
        <v>0</v>
      </c>
      <c r="H147" s="87">
        <v>0</v>
      </c>
      <c r="I147" s="86"/>
    </row>
    <row r="148" spans="1:9" ht="45" x14ac:dyDescent="0.25">
      <c r="A148" s="79">
        <v>142</v>
      </c>
      <c r="B148" s="80">
        <v>3500</v>
      </c>
      <c r="C148" s="81" t="s">
        <v>389</v>
      </c>
      <c r="D148" s="82">
        <f>SUM(D149:D156)</f>
        <v>429750</v>
      </c>
      <c r="E148" s="82">
        <f t="shared" ref="E148:H148" si="16">SUM(E149:E156)</f>
        <v>0</v>
      </c>
      <c r="F148" s="82">
        <f t="shared" si="16"/>
        <v>429750</v>
      </c>
      <c r="G148" s="82">
        <f t="shared" si="16"/>
        <v>0</v>
      </c>
      <c r="H148" s="82">
        <f t="shared" si="16"/>
        <v>0</v>
      </c>
      <c r="I148" s="86"/>
    </row>
    <row r="149" spans="1:9" ht="45" x14ac:dyDescent="0.25">
      <c r="A149" s="79">
        <v>143</v>
      </c>
      <c r="B149" s="83">
        <v>35101</v>
      </c>
      <c r="C149" s="84" t="s">
        <v>390</v>
      </c>
      <c r="D149" s="85">
        <f t="shared" si="14"/>
        <v>400000</v>
      </c>
      <c r="E149" s="85">
        <v>0</v>
      </c>
      <c r="F149" s="85">
        <v>400000</v>
      </c>
      <c r="G149" s="85">
        <v>0</v>
      </c>
      <c r="H149" s="85">
        <v>0</v>
      </c>
      <c r="I149" s="52" t="s">
        <v>391</v>
      </c>
    </row>
    <row r="150" spans="1:9" ht="45" x14ac:dyDescent="0.25">
      <c r="A150" s="79">
        <v>144</v>
      </c>
      <c r="B150" s="79">
        <v>35102</v>
      </c>
      <c r="C150" s="86" t="s">
        <v>392</v>
      </c>
      <c r="D150" s="87">
        <f t="shared" si="14"/>
        <v>100</v>
      </c>
      <c r="E150" s="87">
        <v>0</v>
      </c>
      <c r="F150" s="87">
        <v>100</v>
      </c>
      <c r="G150" s="87">
        <v>0</v>
      </c>
      <c r="H150" s="87">
        <v>0</v>
      </c>
      <c r="I150" s="86"/>
    </row>
    <row r="151" spans="1:9" ht="60" x14ac:dyDescent="0.25">
      <c r="A151" s="79">
        <v>145</v>
      </c>
      <c r="B151" s="83">
        <v>35201</v>
      </c>
      <c r="C151" s="84" t="s">
        <v>242</v>
      </c>
      <c r="D151" s="85">
        <f t="shared" si="14"/>
        <v>8000</v>
      </c>
      <c r="E151" s="85">
        <v>0</v>
      </c>
      <c r="F151" s="85">
        <v>8000</v>
      </c>
      <c r="G151" s="85">
        <v>0</v>
      </c>
      <c r="H151" s="85">
        <v>0</v>
      </c>
      <c r="I151" s="86" t="s">
        <v>393</v>
      </c>
    </row>
    <row r="152" spans="1:9" ht="60" x14ac:dyDescent="0.25">
      <c r="A152" s="79">
        <v>146</v>
      </c>
      <c r="B152" s="79">
        <v>35301</v>
      </c>
      <c r="C152" s="86" t="s">
        <v>394</v>
      </c>
      <c r="D152" s="87">
        <f t="shared" si="14"/>
        <v>100</v>
      </c>
      <c r="E152" s="87">
        <v>0</v>
      </c>
      <c r="F152" s="87">
        <v>100</v>
      </c>
      <c r="G152" s="87">
        <v>0</v>
      </c>
      <c r="H152" s="87">
        <v>0</v>
      </c>
      <c r="I152" s="86"/>
    </row>
    <row r="153" spans="1:9" ht="60" x14ac:dyDescent="0.25">
      <c r="A153" s="79">
        <v>147</v>
      </c>
      <c r="B153" s="79">
        <v>35401</v>
      </c>
      <c r="C153" s="86" t="s">
        <v>395</v>
      </c>
      <c r="D153" s="87">
        <f t="shared" si="14"/>
        <v>100</v>
      </c>
      <c r="E153" s="87">
        <v>0</v>
      </c>
      <c r="F153" s="87">
        <v>100</v>
      </c>
      <c r="G153" s="87">
        <v>0</v>
      </c>
      <c r="H153" s="87">
        <v>0</v>
      </c>
      <c r="I153" s="86"/>
    </row>
    <row r="154" spans="1:9" ht="30" x14ac:dyDescent="0.25">
      <c r="A154" s="79">
        <v>148</v>
      </c>
      <c r="B154" s="83">
        <v>35501</v>
      </c>
      <c r="C154" s="84" t="s">
        <v>245</v>
      </c>
      <c r="D154" s="85">
        <f t="shared" si="14"/>
        <v>20000</v>
      </c>
      <c r="E154" s="85">
        <v>0</v>
      </c>
      <c r="F154" s="85">
        <v>20000</v>
      </c>
      <c r="G154" s="85"/>
      <c r="H154" s="85"/>
      <c r="I154" s="86" t="s">
        <v>396</v>
      </c>
    </row>
    <row r="155" spans="1:9" ht="30" x14ac:dyDescent="0.25">
      <c r="A155" s="79">
        <v>149</v>
      </c>
      <c r="B155" s="83">
        <v>35801</v>
      </c>
      <c r="C155" s="84" t="s">
        <v>246</v>
      </c>
      <c r="D155" s="85">
        <f t="shared" si="14"/>
        <v>1350</v>
      </c>
      <c r="E155" s="85">
        <v>0</v>
      </c>
      <c r="F155" s="85">
        <v>1350</v>
      </c>
      <c r="G155" s="85">
        <v>0</v>
      </c>
      <c r="H155" s="85">
        <v>0</v>
      </c>
      <c r="I155" s="86" t="s">
        <v>397</v>
      </c>
    </row>
    <row r="156" spans="1:9" ht="30" x14ac:dyDescent="0.25">
      <c r="A156" s="79">
        <v>150</v>
      </c>
      <c r="B156" s="79">
        <v>35901</v>
      </c>
      <c r="C156" s="86" t="s">
        <v>247</v>
      </c>
      <c r="D156" s="87">
        <f t="shared" si="14"/>
        <v>100</v>
      </c>
      <c r="E156" s="87">
        <v>0</v>
      </c>
      <c r="F156" s="87">
        <v>100</v>
      </c>
      <c r="G156" s="87">
        <v>0</v>
      </c>
      <c r="H156" s="87">
        <v>0</v>
      </c>
      <c r="I156" s="86"/>
    </row>
    <row r="157" spans="1:9" ht="30" x14ac:dyDescent="0.25">
      <c r="A157" s="79">
        <v>151</v>
      </c>
      <c r="B157" s="80">
        <v>3600</v>
      </c>
      <c r="C157" s="81" t="s">
        <v>398</v>
      </c>
      <c r="D157" s="82">
        <f>SUM(D158:D160)</f>
        <v>300</v>
      </c>
      <c r="E157" s="82">
        <f t="shared" ref="E157:H157" si="17">SUM(E158:E160)</f>
        <v>0</v>
      </c>
      <c r="F157" s="82">
        <f t="shared" si="17"/>
        <v>300</v>
      </c>
      <c r="G157" s="82">
        <f t="shared" si="17"/>
        <v>0</v>
      </c>
      <c r="H157" s="82">
        <f t="shared" si="17"/>
        <v>0</v>
      </c>
      <c r="I157" s="86"/>
    </row>
    <row r="158" spans="1:9" ht="60" x14ac:dyDescent="0.25">
      <c r="A158" s="79">
        <v>152</v>
      </c>
      <c r="B158" s="79">
        <v>36101</v>
      </c>
      <c r="C158" s="86" t="s">
        <v>399</v>
      </c>
      <c r="D158" s="87">
        <f t="shared" si="14"/>
        <v>100</v>
      </c>
      <c r="E158" s="87">
        <v>0</v>
      </c>
      <c r="F158" s="87">
        <v>100</v>
      </c>
      <c r="G158" s="87">
        <v>0</v>
      </c>
      <c r="H158" s="87">
        <v>0</v>
      </c>
      <c r="I158" s="86"/>
    </row>
    <row r="159" spans="1:9" ht="45" x14ac:dyDescent="0.25">
      <c r="A159" s="79">
        <v>153</v>
      </c>
      <c r="B159" s="79">
        <v>36601</v>
      </c>
      <c r="C159" s="86" t="s">
        <v>400</v>
      </c>
      <c r="D159" s="87">
        <f t="shared" si="14"/>
        <v>100</v>
      </c>
      <c r="E159" s="87">
        <v>0</v>
      </c>
      <c r="F159" s="87">
        <v>100</v>
      </c>
      <c r="G159" s="87">
        <v>0</v>
      </c>
      <c r="H159" s="87">
        <v>0</v>
      </c>
      <c r="I159" s="86"/>
    </row>
    <row r="160" spans="1:9" x14ac:dyDescent="0.25">
      <c r="A160" s="79">
        <v>154</v>
      </c>
      <c r="B160" s="79">
        <v>36901</v>
      </c>
      <c r="C160" s="86" t="s">
        <v>250</v>
      </c>
      <c r="D160" s="87">
        <f t="shared" si="14"/>
        <v>100</v>
      </c>
      <c r="E160" s="87">
        <v>0</v>
      </c>
      <c r="F160" s="87">
        <v>100</v>
      </c>
      <c r="G160" s="87">
        <v>0</v>
      </c>
      <c r="H160" s="87">
        <v>0</v>
      </c>
      <c r="I160" s="86"/>
    </row>
    <row r="161" spans="1:9" x14ac:dyDescent="0.25">
      <c r="A161" s="79">
        <v>155</v>
      </c>
      <c r="B161" s="80">
        <v>3700</v>
      </c>
      <c r="C161" s="81" t="s">
        <v>401</v>
      </c>
      <c r="D161" s="82">
        <f>SUM(D162:D171)</f>
        <v>4053162</v>
      </c>
      <c r="E161" s="82">
        <f t="shared" ref="E161:H161" si="18">SUM(E162:E171)</f>
        <v>0</v>
      </c>
      <c r="F161" s="82">
        <f t="shared" si="18"/>
        <v>464200</v>
      </c>
      <c r="G161" s="82">
        <f t="shared" si="18"/>
        <v>1233500</v>
      </c>
      <c r="H161" s="82">
        <f t="shared" si="18"/>
        <v>2355462</v>
      </c>
      <c r="I161" s="86"/>
    </row>
    <row r="162" spans="1:9" ht="30" x14ac:dyDescent="0.25">
      <c r="A162" s="79">
        <v>156</v>
      </c>
      <c r="B162" s="83">
        <v>37101</v>
      </c>
      <c r="C162" s="84" t="s">
        <v>251</v>
      </c>
      <c r="D162" s="85">
        <f t="shared" si="14"/>
        <v>749900</v>
      </c>
      <c r="E162" s="85">
        <v>0</v>
      </c>
      <c r="F162" s="85">
        <v>150000</v>
      </c>
      <c r="G162" s="85">
        <v>203900</v>
      </c>
      <c r="H162" s="85">
        <v>396000</v>
      </c>
      <c r="I162" s="86" t="s">
        <v>402</v>
      </c>
    </row>
    <row r="163" spans="1:9" ht="45" x14ac:dyDescent="0.25">
      <c r="A163" s="79">
        <v>157</v>
      </c>
      <c r="B163" s="83">
        <v>37201</v>
      </c>
      <c r="C163" s="84" t="s">
        <v>252</v>
      </c>
      <c r="D163" s="85">
        <f t="shared" si="14"/>
        <v>630382</v>
      </c>
      <c r="E163" s="85">
        <v>0</v>
      </c>
      <c r="F163" s="85">
        <v>60000</v>
      </c>
      <c r="G163" s="85">
        <v>136150</v>
      </c>
      <c r="H163" s="85">
        <v>434232</v>
      </c>
      <c r="I163" s="86" t="s">
        <v>403</v>
      </c>
    </row>
    <row r="164" spans="1:9" ht="45" x14ac:dyDescent="0.25">
      <c r="A164" s="79">
        <v>158</v>
      </c>
      <c r="B164" s="83">
        <v>37301</v>
      </c>
      <c r="C164" s="84" t="s">
        <v>253</v>
      </c>
      <c r="D164" s="85">
        <f t="shared" si="14"/>
        <v>21600</v>
      </c>
      <c r="E164" s="85">
        <v>0</v>
      </c>
      <c r="F164" s="85">
        <v>3600</v>
      </c>
      <c r="G164" s="85">
        <v>0</v>
      </c>
      <c r="H164" s="85">
        <v>18000</v>
      </c>
      <c r="I164" s="86" t="s">
        <v>404</v>
      </c>
    </row>
    <row r="165" spans="1:9" x14ac:dyDescent="0.25">
      <c r="A165" s="79">
        <v>159</v>
      </c>
      <c r="B165" s="79">
        <v>37401</v>
      </c>
      <c r="C165" s="86" t="s">
        <v>254</v>
      </c>
      <c r="D165" s="87">
        <f t="shared" si="14"/>
        <v>100</v>
      </c>
      <c r="E165" s="87">
        <v>0</v>
      </c>
      <c r="F165" s="87">
        <v>100</v>
      </c>
      <c r="G165" s="87">
        <v>0</v>
      </c>
      <c r="H165" s="87">
        <v>0</v>
      </c>
      <c r="I165" s="86"/>
    </row>
    <row r="166" spans="1:9" ht="30" x14ac:dyDescent="0.25">
      <c r="A166" s="79">
        <v>160</v>
      </c>
      <c r="B166" s="83">
        <v>37501</v>
      </c>
      <c r="C166" s="84" t="s">
        <v>255</v>
      </c>
      <c r="D166" s="85">
        <f t="shared" si="14"/>
        <v>2650680</v>
      </c>
      <c r="E166" s="85">
        <v>0</v>
      </c>
      <c r="F166" s="85">
        <v>250000</v>
      </c>
      <c r="G166" s="85">
        <v>893450</v>
      </c>
      <c r="H166" s="85">
        <v>1507230</v>
      </c>
      <c r="I166" s="86" t="s">
        <v>405</v>
      </c>
    </row>
    <row r="167" spans="1:9" x14ac:dyDescent="0.25">
      <c r="A167" s="79">
        <v>161</v>
      </c>
      <c r="B167" s="79">
        <v>37601</v>
      </c>
      <c r="C167" s="86" t="s">
        <v>256</v>
      </c>
      <c r="D167" s="87">
        <f t="shared" si="14"/>
        <v>100</v>
      </c>
      <c r="E167" s="87">
        <v>0</v>
      </c>
      <c r="F167" s="87">
        <v>100</v>
      </c>
      <c r="G167" s="87">
        <v>0</v>
      </c>
      <c r="H167" s="87">
        <v>0</v>
      </c>
      <c r="I167" s="86"/>
    </row>
    <row r="168" spans="1:9" ht="30" x14ac:dyDescent="0.25">
      <c r="A168" s="79">
        <v>162</v>
      </c>
      <c r="B168" s="79">
        <v>37701</v>
      </c>
      <c r="C168" s="86" t="s">
        <v>257</v>
      </c>
      <c r="D168" s="87">
        <f t="shared" si="14"/>
        <v>100</v>
      </c>
      <c r="E168" s="87">
        <v>0</v>
      </c>
      <c r="F168" s="87">
        <v>100</v>
      </c>
      <c r="G168" s="87">
        <v>0</v>
      </c>
      <c r="H168" s="87">
        <v>0</v>
      </c>
      <c r="I168" s="86"/>
    </row>
    <row r="169" spans="1:9" ht="60" x14ac:dyDescent="0.25">
      <c r="A169" s="79">
        <v>163</v>
      </c>
      <c r="B169" s="79">
        <v>37801</v>
      </c>
      <c r="C169" s="86" t="s">
        <v>406</v>
      </c>
      <c r="D169" s="87">
        <f t="shared" si="14"/>
        <v>100</v>
      </c>
      <c r="E169" s="87">
        <v>0</v>
      </c>
      <c r="F169" s="87">
        <v>100</v>
      </c>
      <c r="G169" s="87">
        <v>0</v>
      </c>
      <c r="H169" s="87">
        <v>0</v>
      </c>
      <c r="I169" s="86"/>
    </row>
    <row r="170" spans="1:9" ht="60" x14ac:dyDescent="0.25">
      <c r="A170" s="79">
        <v>164</v>
      </c>
      <c r="B170" s="79">
        <v>37802</v>
      </c>
      <c r="C170" s="86" t="s">
        <v>407</v>
      </c>
      <c r="D170" s="87">
        <f t="shared" si="14"/>
        <v>100</v>
      </c>
      <c r="E170" s="87">
        <v>0</v>
      </c>
      <c r="F170" s="87">
        <v>100</v>
      </c>
      <c r="G170" s="87">
        <v>0</v>
      </c>
      <c r="H170" s="87">
        <v>0</v>
      </c>
      <c r="I170" s="86"/>
    </row>
    <row r="171" spans="1:9" ht="30" x14ac:dyDescent="0.25">
      <c r="A171" s="79">
        <v>165</v>
      </c>
      <c r="B171" s="79">
        <v>37901</v>
      </c>
      <c r="C171" s="86" t="s">
        <v>260</v>
      </c>
      <c r="D171" s="87">
        <f t="shared" si="14"/>
        <v>100</v>
      </c>
      <c r="E171" s="87">
        <v>0</v>
      </c>
      <c r="F171" s="87">
        <v>100</v>
      </c>
      <c r="G171" s="87">
        <v>0</v>
      </c>
      <c r="H171" s="87">
        <v>0</v>
      </c>
      <c r="I171" s="86"/>
    </row>
    <row r="172" spans="1:9" x14ac:dyDescent="0.25">
      <c r="A172" s="79">
        <v>166</v>
      </c>
      <c r="B172" s="80">
        <v>3800</v>
      </c>
      <c r="C172" s="81" t="s">
        <v>408</v>
      </c>
      <c r="D172" s="82">
        <f>SUM(D173:D177)</f>
        <v>81200</v>
      </c>
      <c r="E172" s="82">
        <f t="shared" ref="E172:H172" si="19">SUM(E173:E177)</f>
        <v>0</v>
      </c>
      <c r="F172" s="82">
        <f t="shared" si="19"/>
        <v>81200</v>
      </c>
      <c r="G172" s="82">
        <f t="shared" si="19"/>
        <v>0</v>
      </c>
      <c r="H172" s="82">
        <f t="shared" si="19"/>
        <v>0</v>
      </c>
      <c r="I172" s="86"/>
    </row>
    <row r="173" spans="1:9" x14ac:dyDescent="0.25">
      <c r="A173" s="79">
        <v>167</v>
      </c>
      <c r="B173" s="79">
        <v>38101</v>
      </c>
      <c r="C173" s="86" t="s">
        <v>261</v>
      </c>
      <c r="D173" s="87">
        <f t="shared" si="14"/>
        <v>100</v>
      </c>
      <c r="E173" s="87">
        <v>0</v>
      </c>
      <c r="F173" s="87">
        <v>100</v>
      </c>
      <c r="G173" s="87">
        <v>0</v>
      </c>
      <c r="H173" s="87">
        <v>0</v>
      </c>
      <c r="I173" s="86"/>
    </row>
    <row r="174" spans="1:9" ht="30" x14ac:dyDescent="0.25">
      <c r="A174" s="79">
        <v>168</v>
      </c>
      <c r="B174" s="83">
        <v>38201</v>
      </c>
      <c r="C174" s="84" t="s">
        <v>262</v>
      </c>
      <c r="D174" s="85">
        <f t="shared" si="14"/>
        <v>10000</v>
      </c>
      <c r="E174" s="85">
        <v>0</v>
      </c>
      <c r="F174" s="85">
        <v>10000</v>
      </c>
      <c r="G174" s="85">
        <v>0</v>
      </c>
      <c r="H174" s="85">
        <v>0</v>
      </c>
      <c r="I174" s="86" t="s">
        <v>409</v>
      </c>
    </row>
    <row r="175" spans="1:9" ht="30" x14ac:dyDescent="0.25">
      <c r="A175" s="79">
        <v>169</v>
      </c>
      <c r="B175" s="83">
        <v>38301</v>
      </c>
      <c r="C175" s="84" t="s">
        <v>263</v>
      </c>
      <c r="D175" s="85">
        <f t="shared" si="14"/>
        <v>35000</v>
      </c>
      <c r="E175" s="85">
        <v>0</v>
      </c>
      <c r="F175" s="85">
        <v>35000</v>
      </c>
      <c r="G175" s="85">
        <v>0</v>
      </c>
      <c r="H175" s="85">
        <v>0</v>
      </c>
      <c r="I175" s="86" t="s">
        <v>409</v>
      </c>
    </row>
    <row r="176" spans="1:9" x14ac:dyDescent="0.25">
      <c r="A176" s="79">
        <v>170</v>
      </c>
      <c r="B176" s="79">
        <v>38401</v>
      </c>
      <c r="C176" s="86" t="s">
        <v>264</v>
      </c>
      <c r="D176" s="87">
        <f t="shared" si="14"/>
        <v>100</v>
      </c>
      <c r="E176" s="87">
        <v>0</v>
      </c>
      <c r="F176" s="87">
        <v>100</v>
      </c>
      <c r="G176" s="87">
        <v>0</v>
      </c>
      <c r="H176" s="87">
        <v>0</v>
      </c>
      <c r="I176" s="86"/>
    </row>
    <row r="177" spans="1:9" ht="30" x14ac:dyDescent="0.25">
      <c r="A177" s="79">
        <v>171</v>
      </c>
      <c r="B177" s="83">
        <v>38501</v>
      </c>
      <c r="C177" s="84" t="s">
        <v>265</v>
      </c>
      <c r="D177" s="85">
        <f t="shared" si="14"/>
        <v>36000</v>
      </c>
      <c r="E177" s="85">
        <v>0</v>
      </c>
      <c r="F177" s="85">
        <v>36000</v>
      </c>
      <c r="G177" s="85">
        <v>0</v>
      </c>
      <c r="H177" s="85">
        <v>0</v>
      </c>
      <c r="I177" s="86" t="s">
        <v>409</v>
      </c>
    </row>
    <row r="178" spans="1:9" x14ac:dyDescent="0.25">
      <c r="A178" s="79">
        <v>172</v>
      </c>
      <c r="B178" s="80">
        <v>3900</v>
      </c>
      <c r="C178" s="81" t="s">
        <v>410</v>
      </c>
      <c r="D178" s="82">
        <f>SUM(D179:D182)</f>
        <v>250300</v>
      </c>
      <c r="E178" s="82">
        <f t="shared" ref="E178:H178" si="20">SUM(E179:E182)</f>
        <v>0</v>
      </c>
      <c r="F178" s="82">
        <f t="shared" si="20"/>
        <v>250300</v>
      </c>
      <c r="G178" s="82">
        <f t="shared" si="20"/>
        <v>0</v>
      </c>
      <c r="H178" s="82">
        <f t="shared" si="20"/>
        <v>0</v>
      </c>
      <c r="I178" s="86"/>
    </row>
    <row r="179" spans="1:9" ht="30" x14ac:dyDescent="0.25">
      <c r="A179" s="79">
        <v>173</v>
      </c>
      <c r="B179" s="79">
        <v>39201</v>
      </c>
      <c r="C179" s="86" t="s">
        <v>266</v>
      </c>
      <c r="D179" s="87">
        <f t="shared" si="14"/>
        <v>100</v>
      </c>
      <c r="E179" s="87">
        <v>0</v>
      </c>
      <c r="F179" s="87">
        <v>100</v>
      </c>
      <c r="G179" s="87">
        <v>0</v>
      </c>
      <c r="H179" s="87">
        <v>0</v>
      </c>
      <c r="I179" s="86"/>
    </row>
    <row r="180" spans="1:9" ht="30" x14ac:dyDescent="0.25">
      <c r="A180" s="79">
        <v>174</v>
      </c>
      <c r="B180" s="83">
        <v>39202</v>
      </c>
      <c r="C180" s="84" t="s">
        <v>267</v>
      </c>
      <c r="D180" s="85">
        <f t="shared" si="14"/>
        <v>250000</v>
      </c>
      <c r="E180" s="85">
        <v>0</v>
      </c>
      <c r="F180" s="85">
        <v>250000</v>
      </c>
      <c r="G180" s="85">
        <v>0</v>
      </c>
      <c r="H180" s="85">
        <v>0</v>
      </c>
      <c r="I180" s="86" t="s">
        <v>411</v>
      </c>
    </row>
    <row r="181" spans="1:9" ht="45" x14ac:dyDescent="0.25">
      <c r="A181" s="79">
        <v>175</v>
      </c>
      <c r="B181" s="79">
        <v>39801</v>
      </c>
      <c r="C181" s="86" t="s">
        <v>412</v>
      </c>
      <c r="D181" s="87">
        <f t="shared" si="14"/>
        <v>100</v>
      </c>
      <c r="E181" s="87">
        <v>0</v>
      </c>
      <c r="F181" s="87">
        <v>100</v>
      </c>
      <c r="G181" s="87">
        <v>0</v>
      </c>
      <c r="H181" s="87">
        <v>0</v>
      </c>
      <c r="I181" s="86"/>
    </row>
    <row r="182" spans="1:9" x14ac:dyDescent="0.25">
      <c r="A182" s="79">
        <v>176</v>
      </c>
      <c r="B182" s="79">
        <v>39901</v>
      </c>
      <c r="C182" s="86" t="s">
        <v>269</v>
      </c>
      <c r="D182" s="87">
        <f t="shared" si="14"/>
        <v>100</v>
      </c>
      <c r="E182" s="87">
        <v>0</v>
      </c>
      <c r="F182" s="87">
        <v>100</v>
      </c>
      <c r="G182" s="87">
        <v>0</v>
      </c>
      <c r="H182" s="87">
        <v>0</v>
      </c>
      <c r="I182" s="86"/>
    </row>
    <row r="183" spans="1:9" ht="30" x14ac:dyDescent="0.25">
      <c r="A183" s="96">
        <v>177</v>
      </c>
      <c r="B183" s="80">
        <v>5000</v>
      </c>
      <c r="C183" s="81" t="s">
        <v>270</v>
      </c>
      <c r="D183" s="82">
        <f>D184+D196+D199+D203+D211</f>
        <v>3557200.4</v>
      </c>
      <c r="E183" s="82">
        <f t="shared" ref="E183:H183" si="21">E184+E196+E199+E203+E211</f>
        <v>33726</v>
      </c>
      <c r="F183" s="82">
        <f t="shared" si="21"/>
        <v>1763676</v>
      </c>
      <c r="G183" s="82">
        <f t="shared" si="21"/>
        <v>608898.4</v>
      </c>
      <c r="H183" s="82">
        <f t="shared" si="21"/>
        <v>1150900</v>
      </c>
      <c r="I183" s="86"/>
    </row>
    <row r="184" spans="1:9" ht="30" x14ac:dyDescent="0.25">
      <c r="A184" s="79">
        <v>178</v>
      </c>
      <c r="B184" s="80">
        <v>5100</v>
      </c>
      <c r="C184" s="81" t="s">
        <v>413</v>
      </c>
      <c r="D184" s="82">
        <f>SUM(D185:D195)</f>
        <v>770238.4</v>
      </c>
      <c r="E184" s="82">
        <f t="shared" ref="E184:H184" si="22">SUM(E185:E195)</f>
        <v>30726</v>
      </c>
      <c r="F184" s="82">
        <f t="shared" si="22"/>
        <v>442676</v>
      </c>
      <c r="G184" s="82">
        <f t="shared" si="22"/>
        <v>164898.4</v>
      </c>
      <c r="H184" s="82">
        <f t="shared" si="22"/>
        <v>131938</v>
      </c>
      <c r="I184" s="86"/>
    </row>
    <row r="185" spans="1:9" ht="60" x14ac:dyDescent="0.25">
      <c r="A185" s="79">
        <v>179</v>
      </c>
      <c r="B185" s="83">
        <v>51107</v>
      </c>
      <c r="C185" s="84" t="s">
        <v>271</v>
      </c>
      <c r="D185" s="85">
        <f t="shared" si="14"/>
        <v>142018.4</v>
      </c>
      <c r="E185" s="85">
        <v>14219</v>
      </c>
      <c r="F185" s="85">
        <v>47076</v>
      </c>
      <c r="G185" s="85">
        <v>29439.399999999994</v>
      </c>
      <c r="H185" s="85">
        <v>51284</v>
      </c>
      <c r="I185" s="86" t="s">
        <v>414</v>
      </c>
    </row>
    <row r="186" spans="1:9" ht="30" x14ac:dyDescent="0.25">
      <c r="A186" s="79">
        <v>180</v>
      </c>
      <c r="B186" s="79">
        <v>51201</v>
      </c>
      <c r="C186" s="86" t="s">
        <v>272</v>
      </c>
      <c r="D186" s="87">
        <f t="shared" si="14"/>
        <v>100</v>
      </c>
      <c r="E186" s="87">
        <v>0</v>
      </c>
      <c r="F186" s="87">
        <v>100</v>
      </c>
      <c r="G186" s="87">
        <v>0</v>
      </c>
      <c r="H186" s="87">
        <v>0</v>
      </c>
      <c r="I186" s="86"/>
    </row>
    <row r="187" spans="1:9" ht="45" x14ac:dyDescent="0.25">
      <c r="A187" s="79">
        <v>181</v>
      </c>
      <c r="B187" s="79">
        <v>51301</v>
      </c>
      <c r="C187" s="86" t="s">
        <v>273</v>
      </c>
      <c r="D187" s="87">
        <f t="shared" si="14"/>
        <v>100</v>
      </c>
      <c r="E187" s="87">
        <v>0</v>
      </c>
      <c r="F187" s="87">
        <v>100</v>
      </c>
      <c r="G187" s="87">
        <v>0</v>
      </c>
      <c r="H187" s="87">
        <v>0</v>
      </c>
      <c r="I187" s="86"/>
    </row>
    <row r="188" spans="1:9" ht="45" x14ac:dyDescent="0.25">
      <c r="A188" s="79">
        <v>182</v>
      </c>
      <c r="B188" s="83">
        <v>51503</v>
      </c>
      <c r="C188" s="84" t="s">
        <v>274</v>
      </c>
      <c r="D188" s="85">
        <f t="shared" si="14"/>
        <v>384799</v>
      </c>
      <c r="E188" s="85">
        <v>12108</v>
      </c>
      <c r="F188" s="85">
        <v>194000</v>
      </c>
      <c r="G188" s="85">
        <v>117699</v>
      </c>
      <c r="H188" s="85">
        <v>60992</v>
      </c>
      <c r="I188" s="86" t="s">
        <v>415</v>
      </c>
    </row>
    <row r="189" spans="1:9" x14ac:dyDescent="0.25">
      <c r="A189" s="79">
        <v>183</v>
      </c>
      <c r="B189" s="79">
        <v>51504</v>
      </c>
      <c r="C189" s="86" t="s">
        <v>275</v>
      </c>
      <c r="D189" s="87">
        <f t="shared" si="14"/>
        <v>100</v>
      </c>
      <c r="E189" s="87">
        <v>0</v>
      </c>
      <c r="F189" s="87">
        <v>100</v>
      </c>
      <c r="G189" s="87">
        <v>0</v>
      </c>
      <c r="H189" s="87">
        <v>0</v>
      </c>
      <c r="I189" s="86"/>
    </row>
    <row r="190" spans="1:9" ht="45" x14ac:dyDescent="0.25">
      <c r="A190" s="79">
        <v>184</v>
      </c>
      <c r="B190" s="83">
        <v>51901</v>
      </c>
      <c r="C190" s="84" t="s">
        <v>276</v>
      </c>
      <c r="D190" s="85">
        <f t="shared" si="14"/>
        <v>5000</v>
      </c>
      <c r="E190" s="85">
        <v>0</v>
      </c>
      <c r="F190" s="85">
        <v>5000</v>
      </c>
      <c r="G190" s="85">
        <v>0</v>
      </c>
      <c r="H190" s="85">
        <v>0</v>
      </c>
      <c r="I190" s="86" t="s">
        <v>416</v>
      </c>
    </row>
    <row r="191" spans="1:9" x14ac:dyDescent="0.25">
      <c r="A191" s="79">
        <v>185</v>
      </c>
      <c r="B191" s="79">
        <v>51902</v>
      </c>
      <c r="C191" s="86" t="s">
        <v>277</v>
      </c>
      <c r="D191" s="87">
        <f t="shared" si="14"/>
        <v>100</v>
      </c>
      <c r="E191" s="87">
        <v>0</v>
      </c>
      <c r="F191" s="87">
        <v>100</v>
      </c>
      <c r="G191" s="87">
        <v>0</v>
      </c>
      <c r="H191" s="87">
        <v>0</v>
      </c>
      <c r="I191" s="86"/>
    </row>
    <row r="192" spans="1:9" ht="30" x14ac:dyDescent="0.25">
      <c r="A192" s="79">
        <v>186</v>
      </c>
      <c r="B192" s="83">
        <v>51903</v>
      </c>
      <c r="C192" s="84" t="s">
        <v>278</v>
      </c>
      <c r="D192" s="85">
        <f t="shared" si="14"/>
        <v>798</v>
      </c>
      <c r="E192" s="85">
        <v>0</v>
      </c>
      <c r="F192" s="85"/>
      <c r="G192" s="85">
        <v>0</v>
      </c>
      <c r="H192" s="85">
        <v>798</v>
      </c>
      <c r="I192" s="86"/>
    </row>
    <row r="193" spans="1:9" ht="30" x14ac:dyDescent="0.25">
      <c r="A193" s="79">
        <v>187</v>
      </c>
      <c r="B193" s="79">
        <v>51906</v>
      </c>
      <c r="C193" s="86" t="s">
        <v>279</v>
      </c>
      <c r="D193" s="87">
        <f t="shared" si="14"/>
        <v>4499</v>
      </c>
      <c r="E193" s="87">
        <v>4399</v>
      </c>
      <c r="F193" s="87">
        <v>100</v>
      </c>
      <c r="G193" s="87">
        <v>0</v>
      </c>
      <c r="H193" s="87">
        <v>0</v>
      </c>
      <c r="I193" s="86"/>
    </row>
    <row r="194" spans="1:9" x14ac:dyDescent="0.25">
      <c r="A194" s="79">
        <v>188</v>
      </c>
      <c r="B194" s="79">
        <v>51907</v>
      </c>
      <c r="C194" s="86" t="s">
        <v>280</v>
      </c>
      <c r="D194" s="87">
        <f t="shared" si="14"/>
        <v>100</v>
      </c>
      <c r="E194" s="87">
        <v>0</v>
      </c>
      <c r="F194" s="87">
        <v>100</v>
      </c>
      <c r="G194" s="87">
        <v>0</v>
      </c>
      <c r="H194" s="87">
        <v>0</v>
      </c>
      <c r="I194" s="86"/>
    </row>
    <row r="195" spans="1:9" ht="30" x14ac:dyDescent="0.25">
      <c r="A195" s="79">
        <v>189</v>
      </c>
      <c r="B195" s="83">
        <v>51908</v>
      </c>
      <c r="C195" s="84" t="s">
        <v>281</v>
      </c>
      <c r="D195" s="85">
        <f t="shared" si="14"/>
        <v>232624</v>
      </c>
      <c r="E195" s="85">
        <v>0</v>
      </c>
      <c r="F195" s="85">
        <v>196000</v>
      </c>
      <c r="G195" s="85">
        <v>17760</v>
      </c>
      <c r="H195" s="85">
        <v>18864</v>
      </c>
      <c r="I195" s="89" t="s">
        <v>417</v>
      </c>
    </row>
    <row r="196" spans="1:9" ht="30" x14ac:dyDescent="0.25">
      <c r="A196" s="79">
        <v>190</v>
      </c>
      <c r="B196" s="80">
        <v>5200</v>
      </c>
      <c r="C196" s="81" t="s">
        <v>418</v>
      </c>
      <c r="D196" s="82">
        <f>SUM(D197:D198)</f>
        <v>65279</v>
      </c>
      <c r="E196" s="82">
        <f t="shared" ref="E196:H196" si="23">SUM(E197:E198)</f>
        <v>3000</v>
      </c>
      <c r="F196" s="82">
        <f t="shared" si="23"/>
        <v>0</v>
      </c>
      <c r="G196" s="82">
        <f t="shared" si="23"/>
        <v>44000</v>
      </c>
      <c r="H196" s="82">
        <f t="shared" si="23"/>
        <v>18279</v>
      </c>
      <c r="I196" s="86"/>
    </row>
    <row r="197" spans="1:9" ht="30" x14ac:dyDescent="0.25">
      <c r="A197" s="79">
        <v>191</v>
      </c>
      <c r="B197" s="83">
        <v>52101</v>
      </c>
      <c r="C197" s="84" t="s">
        <v>282</v>
      </c>
      <c r="D197" s="85">
        <f t="shared" si="14"/>
        <v>23280</v>
      </c>
      <c r="E197" s="85">
        <v>0</v>
      </c>
      <c r="F197" s="85"/>
      <c r="G197" s="85">
        <v>21000</v>
      </c>
      <c r="H197" s="85">
        <v>2280</v>
      </c>
      <c r="I197" s="86" t="s">
        <v>419</v>
      </c>
    </row>
    <row r="198" spans="1:9" ht="30" x14ac:dyDescent="0.25">
      <c r="A198" s="79">
        <v>192</v>
      </c>
      <c r="B198" s="83">
        <v>52301</v>
      </c>
      <c r="C198" s="84" t="s">
        <v>283</v>
      </c>
      <c r="D198" s="85">
        <f t="shared" si="14"/>
        <v>41999</v>
      </c>
      <c r="E198" s="93">
        <v>3000</v>
      </c>
      <c r="F198" s="85"/>
      <c r="G198" s="93">
        <v>23000</v>
      </c>
      <c r="H198" s="85">
        <v>15999</v>
      </c>
      <c r="I198" s="86" t="s">
        <v>420</v>
      </c>
    </row>
    <row r="199" spans="1:9" x14ac:dyDescent="0.25">
      <c r="A199" s="79">
        <v>193</v>
      </c>
      <c r="B199" s="80">
        <v>5400</v>
      </c>
      <c r="C199" s="81" t="s">
        <v>421</v>
      </c>
      <c r="D199" s="82">
        <f>SUM(D200:D202)</f>
        <v>2708290</v>
      </c>
      <c r="E199" s="82">
        <f t="shared" ref="E199:H199" si="24">SUM(E200:E202)</f>
        <v>0</v>
      </c>
      <c r="F199" s="82">
        <f t="shared" si="24"/>
        <v>1320200</v>
      </c>
      <c r="G199" s="82">
        <f t="shared" si="24"/>
        <v>400000</v>
      </c>
      <c r="H199" s="82">
        <f t="shared" si="24"/>
        <v>988090</v>
      </c>
      <c r="I199" s="86"/>
    </row>
    <row r="200" spans="1:9" ht="30" x14ac:dyDescent="0.25">
      <c r="A200" s="79">
        <v>194</v>
      </c>
      <c r="B200" s="83">
        <v>54101</v>
      </c>
      <c r="C200" s="84" t="s">
        <v>284</v>
      </c>
      <c r="D200" s="85">
        <f t="shared" ref="D200:D213" si="25">SUM(E200:H200)</f>
        <v>2682490</v>
      </c>
      <c r="E200" s="85"/>
      <c r="F200" s="85">
        <v>1320000</v>
      </c>
      <c r="G200" s="85">
        <v>400000</v>
      </c>
      <c r="H200" s="85">
        <v>962490</v>
      </c>
      <c r="I200" s="86" t="s">
        <v>422</v>
      </c>
    </row>
    <row r="201" spans="1:9" x14ac:dyDescent="0.25">
      <c r="A201" s="79">
        <v>195</v>
      </c>
      <c r="B201" s="79">
        <v>54201</v>
      </c>
      <c r="C201" s="86" t="s">
        <v>285</v>
      </c>
      <c r="D201" s="87">
        <f t="shared" si="25"/>
        <v>100</v>
      </c>
      <c r="E201" s="87">
        <v>0</v>
      </c>
      <c r="F201" s="87">
        <v>100</v>
      </c>
      <c r="G201" s="87">
        <v>0</v>
      </c>
      <c r="H201" s="87">
        <v>0</v>
      </c>
      <c r="I201" s="86"/>
    </row>
    <row r="202" spans="1:9" x14ac:dyDescent="0.25">
      <c r="A202" s="79">
        <v>196</v>
      </c>
      <c r="B202" s="83">
        <v>54901</v>
      </c>
      <c r="C202" s="84" t="s">
        <v>286</v>
      </c>
      <c r="D202" s="85">
        <f t="shared" si="25"/>
        <v>25700</v>
      </c>
      <c r="E202" s="85">
        <v>0</v>
      </c>
      <c r="F202" s="85">
        <v>100</v>
      </c>
      <c r="G202" s="85">
        <v>0</v>
      </c>
      <c r="H202" s="85">
        <v>25600</v>
      </c>
      <c r="I202" s="86" t="s">
        <v>423</v>
      </c>
    </row>
    <row r="203" spans="1:9" ht="30" x14ac:dyDescent="0.25">
      <c r="A203" s="79">
        <v>197</v>
      </c>
      <c r="B203" s="80">
        <v>5600</v>
      </c>
      <c r="C203" s="81" t="s">
        <v>424</v>
      </c>
      <c r="D203" s="82">
        <f>SUM(D204:D210)</f>
        <v>13193</v>
      </c>
      <c r="E203" s="82">
        <f t="shared" ref="E203:H203" si="26">SUM(E204:E210)</f>
        <v>0</v>
      </c>
      <c r="F203" s="82">
        <f t="shared" si="26"/>
        <v>600</v>
      </c>
      <c r="G203" s="82">
        <f t="shared" si="26"/>
        <v>0</v>
      </c>
      <c r="H203" s="82">
        <f t="shared" si="26"/>
        <v>12593</v>
      </c>
      <c r="I203" s="86"/>
    </row>
    <row r="204" spans="1:9" ht="45" x14ac:dyDescent="0.25">
      <c r="A204" s="79">
        <v>198</v>
      </c>
      <c r="B204" s="83">
        <v>56401</v>
      </c>
      <c r="C204" s="84" t="s">
        <v>425</v>
      </c>
      <c r="D204" s="85">
        <f t="shared" si="25"/>
        <v>100</v>
      </c>
      <c r="E204" s="85">
        <v>0</v>
      </c>
      <c r="F204" s="85">
        <v>100</v>
      </c>
      <c r="G204" s="85"/>
      <c r="H204" s="85"/>
      <c r="I204" s="86"/>
    </row>
    <row r="205" spans="1:9" x14ac:dyDescent="0.25">
      <c r="A205" s="79">
        <v>199</v>
      </c>
      <c r="B205" s="79">
        <v>56502</v>
      </c>
      <c r="C205" s="86" t="s">
        <v>288</v>
      </c>
      <c r="D205" s="87">
        <f t="shared" si="25"/>
        <v>100</v>
      </c>
      <c r="E205" s="87">
        <v>0</v>
      </c>
      <c r="F205" s="87">
        <v>100</v>
      </c>
      <c r="G205" s="87">
        <v>0</v>
      </c>
      <c r="H205" s="87">
        <v>0</v>
      </c>
      <c r="I205" s="86"/>
    </row>
    <row r="206" spans="1:9" x14ac:dyDescent="0.25">
      <c r="A206" s="79">
        <v>200</v>
      </c>
      <c r="B206" s="83">
        <v>56601</v>
      </c>
      <c r="C206" s="84" t="s">
        <v>426</v>
      </c>
      <c r="D206" s="85">
        <f t="shared" si="25"/>
        <v>5693</v>
      </c>
      <c r="E206" s="85"/>
      <c r="F206" s="85">
        <v>100</v>
      </c>
      <c r="G206" s="85"/>
      <c r="H206" s="85">
        <v>5593</v>
      </c>
      <c r="I206" s="86" t="s">
        <v>427</v>
      </c>
    </row>
    <row r="207" spans="1:9" ht="30" x14ac:dyDescent="0.25">
      <c r="A207" s="79">
        <v>201</v>
      </c>
      <c r="B207" s="83">
        <v>56604</v>
      </c>
      <c r="C207" s="84" t="s">
        <v>428</v>
      </c>
      <c r="D207" s="85">
        <f t="shared" si="25"/>
        <v>7000</v>
      </c>
      <c r="E207" s="85"/>
      <c r="F207" s="85"/>
      <c r="G207" s="85"/>
      <c r="H207" s="85">
        <v>7000</v>
      </c>
      <c r="I207" s="86" t="s">
        <v>429</v>
      </c>
    </row>
    <row r="208" spans="1:9" ht="30" x14ac:dyDescent="0.25">
      <c r="A208" s="79">
        <v>202</v>
      </c>
      <c r="B208" s="79">
        <v>56606</v>
      </c>
      <c r="C208" s="86" t="s">
        <v>430</v>
      </c>
      <c r="D208" s="87">
        <f t="shared" si="25"/>
        <v>100</v>
      </c>
      <c r="E208" s="87">
        <v>0</v>
      </c>
      <c r="F208" s="87">
        <v>100</v>
      </c>
      <c r="G208" s="87">
        <v>0</v>
      </c>
      <c r="H208" s="87">
        <v>0</v>
      </c>
      <c r="I208" s="86"/>
    </row>
    <row r="209" spans="1:9" ht="30" x14ac:dyDescent="0.25">
      <c r="A209" s="79">
        <v>203</v>
      </c>
      <c r="B209" s="79">
        <v>56704</v>
      </c>
      <c r="C209" s="86" t="s">
        <v>290</v>
      </c>
      <c r="D209" s="87">
        <f t="shared" si="25"/>
        <v>100</v>
      </c>
      <c r="E209" s="87">
        <v>0</v>
      </c>
      <c r="F209" s="87">
        <v>100</v>
      </c>
      <c r="G209" s="87">
        <v>0</v>
      </c>
      <c r="H209" s="87">
        <v>0</v>
      </c>
      <c r="I209" s="86"/>
    </row>
    <row r="210" spans="1:9" x14ac:dyDescent="0.25">
      <c r="A210" s="79">
        <v>204</v>
      </c>
      <c r="B210" s="79">
        <v>56902</v>
      </c>
      <c r="C210" s="86" t="s">
        <v>276</v>
      </c>
      <c r="D210" s="87">
        <f t="shared" si="25"/>
        <v>100</v>
      </c>
      <c r="E210" s="87">
        <v>0</v>
      </c>
      <c r="F210" s="87">
        <v>100</v>
      </c>
      <c r="G210" s="87">
        <v>0</v>
      </c>
      <c r="H210" s="87">
        <v>0</v>
      </c>
      <c r="I210" s="86"/>
    </row>
    <row r="211" spans="1:9" x14ac:dyDescent="0.25">
      <c r="A211" s="79">
        <v>205</v>
      </c>
      <c r="B211" s="80">
        <v>5900</v>
      </c>
      <c r="C211" s="81" t="s">
        <v>431</v>
      </c>
      <c r="D211" s="82">
        <f>SUM(D212:D213)</f>
        <v>200</v>
      </c>
      <c r="E211" s="82">
        <f t="shared" ref="E211:H211" si="27">SUM(E212:E213)</f>
        <v>0</v>
      </c>
      <c r="F211" s="82">
        <f t="shared" si="27"/>
        <v>200</v>
      </c>
      <c r="G211" s="82">
        <f t="shared" si="27"/>
        <v>0</v>
      </c>
      <c r="H211" s="82">
        <f t="shared" si="27"/>
        <v>0</v>
      </c>
      <c r="I211" s="86"/>
    </row>
    <row r="212" spans="1:9" x14ac:dyDescent="0.25">
      <c r="A212" s="79">
        <v>206</v>
      </c>
      <c r="B212" s="79">
        <v>59101</v>
      </c>
      <c r="C212" s="86" t="s">
        <v>291</v>
      </c>
      <c r="D212" s="87">
        <f t="shared" si="25"/>
        <v>100</v>
      </c>
      <c r="E212" s="87">
        <v>0</v>
      </c>
      <c r="F212" s="87">
        <v>100</v>
      </c>
      <c r="G212" s="87">
        <v>0</v>
      </c>
      <c r="H212" s="87">
        <v>0</v>
      </c>
      <c r="I212" s="86"/>
    </row>
    <row r="213" spans="1:9" ht="30" x14ac:dyDescent="0.25">
      <c r="A213" s="79">
        <v>207</v>
      </c>
      <c r="B213" s="79">
        <v>59701</v>
      </c>
      <c r="C213" s="86" t="s">
        <v>292</v>
      </c>
      <c r="D213" s="87">
        <f t="shared" si="25"/>
        <v>100</v>
      </c>
      <c r="E213" s="87">
        <v>0</v>
      </c>
      <c r="F213" s="87">
        <v>100</v>
      </c>
      <c r="G213" s="87">
        <v>0</v>
      </c>
      <c r="H213" s="87">
        <v>0</v>
      </c>
      <c r="I213" s="86"/>
    </row>
    <row r="214" spans="1:9" x14ac:dyDescent="0.25">
      <c r="A214" s="79"/>
      <c r="B214" s="79"/>
      <c r="C214" s="86"/>
      <c r="D214" s="87"/>
      <c r="E214" s="87"/>
      <c r="F214" s="87"/>
      <c r="G214" s="87"/>
      <c r="H214" s="87"/>
      <c r="I214" s="86"/>
    </row>
    <row r="215" spans="1:9" x14ac:dyDescent="0.25">
      <c r="A215" s="79">
        <v>208</v>
      </c>
      <c r="B215" s="79"/>
      <c r="C215" s="81" t="s">
        <v>432</v>
      </c>
      <c r="D215" s="82">
        <f>D6+D108+D183</f>
        <v>13301639.65</v>
      </c>
      <c r="E215" s="82">
        <f t="shared" ref="E215:H215" si="28">E6+E108+E183</f>
        <v>161102.27000000002</v>
      </c>
      <c r="F215" s="82">
        <f t="shared" si="28"/>
        <v>5981174.6699999999</v>
      </c>
      <c r="G215" s="82">
        <f t="shared" si="28"/>
        <v>2719761.81</v>
      </c>
      <c r="H215" s="82">
        <f t="shared" si="28"/>
        <v>4439600.9000000004</v>
      </c>
      <c r="I215" s="86"/>
    </row>
  </sheetData>
  <autoFilter ref="A5:H213"/>
  <printOptions horizontalCentered="1"/>
  <pageMargins left="0" right="0" top="0" bottom="0.59055118110236227" header="0.31496062992125984" footer="0.31496062992125984"/>
  <pageSetup paperSize="5" scale="90"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workbookViewId="0">
      <selection activeCell="C13" sqref="C13"/>
    </sheetView>
  </sheetViews>
  <sheetFormatPr baseColWidth="10" defaultRowHeight="15" x14ac:dyDescent="0.25"/>
  <cols>
    <col min="1" max="1" width="15.140625" customWidth="1"/>
    <col min="2" max="2" width="50.7109375" style="35" customWidth="1"/>
    <col min="3" max="6" width="15.7109375" style="66" customWidth="1"/>
  </cols>
  <sheetData>
    <row r="1" spans="1:8" s="19" customFormat="1" ht="18" x14ac:dyDescent="0.2">
      <c r="A1" s="1" t="s">
        <v>0</v>
      </c>
      <c r="B1" s="2"/>
      <c r="C1" s="20"/>
      <c r="D1" s="20"/>
      <c r="E1" s="20"/>
      <c r="F1" s="20"/>
      <c r="G1" s="18"/>
      <c r="H1" s="18"/>
    </row>
    <row r="2" spans="1:8" s="19" customFormat="1" ht="15.75" x14ac:dyDescent="0.2">
      <c r="A2" s="2" t="s">
        <v>436</v>
      </c>
      <c r="B2" s="2"/>
      <c r="C2" s="20"/>
      <c r="D2" s="20"/>
      <c r="E2" s="20"/>
      <c r="F2" s="20"/>
      <c r="G2" s="18"/>
      <c r="H2" s="18"/>
    </row>
    <row r="3" spans="1:8" s="23" customFormat="1" ht="12.75" x14ac:dyDescent="0.2">
      <c r="A3" s="4" t="s">
        <v>1</v>
      </c>
      <c r="B3" s="4"/>
      <c r="C3" s="21"/>
      <c r="D3" s="21"/>
      <c r="E3" s="21"/>
      <c r="F3" s="21"/>
      <c r="G3" s="22"/>
      <c r="H3" s="22"/>
    </row>
    <row r="4" spans="1:8" s="3" customFormat="1" x14ac:dyDescent="0.2">
      <c r="C4" s="61"/>
      <c r="D4" s="61"/>
      <c r="E4" s="61"/>
      <c r="F4" s="61"/>
    </row>
    <row r="5" spans="1:8" s="3" customFormat="1" x14ac:dyDescent="0.2">
      <c r="A5" s="3" t="s">
        <v>2</v>
      </c>
      <c r="B5" s="3" t="s">
        <v>3</v>
      </c>
      <c r="C5" s="61"/>
      <c r="D5" s="61"/>
      <c r="E5" s="61"/>
      <c r="F5" s="61"/>
    </row>
    <row r="6" spans="1:8" s="3" customFormat="1" x14ac:dyDescent="0.2">
      <c r="B6" s="25"/>
      <c r="C6" s="61"/>
      <c r="D6" s="61"/>
      <c r="E6" s="61"/>
      <c r="F6" s="61"/>
    </row>
    <row r="7" spans="1:8" s="3" customFormat="1" ht="15.75" x14ac:dyDescent="0.2">
      <c r="A7" s="116" t="s">
        <v>74</v>
      </c>
      <c r="B7" s="117"/>
      <c r="C7" s="26">
        <v>2018</v>
      </c>
      <c r="D7" s="26"/>
      <c r="E7" s="26">
        <v>2019</v>
      </c>
      <c r="F7" s="26"/>
    </row>
    <row r="8" spans="1:8" s="3" customFormat="1" ht="31.5" x14ac:dyDescent="0.2">
      <c r="A8" s="117"/>
      <c r="B8" s="117"/>
      <c r="C8" s="27" t="s">
        <v>75</v>
      </c>
      <c r="D8" s="27" t="s">
        <v>76</v>
      </c>
      <c r="E8" s="27" t="s">
        <v>77</v>
      </c>
      <c r="F8" s="27" t="s">
        <v>78</v>
      </c>
    </row>
    <row r="9" spans="1:8" s="3" customFormat="1" ht="15.75" x14ac:dyDescent="0.25">
      <c r="A9" s="28" t="s">
        <v>8</v>
      </c>
      <c r="B9" s="29"/>
      <c r="C9" s="62"/>
      <c r="D9" s="62"/>
      <c r="E9" s="62"/>
      <c r="F9" s="62"/>
    </row>
    <row r="10" spans="1:8" s="3" customFormat="1" ht="30" x14ac:dyDescent="0.2">
      <c r="A10" s="30"/>
      <c r="B10" s="29" t="s">
        <v>21</v>
      </c>
      <c r="C10" s="63"/>
      <c r="D10" s="63"/>
      <c r="E10" s="31"/>
      <c r="F10" s="63"/>
    </row>
    <row r="11" spans="1:8" s="3" customFormat="1" ht="30" x14ac:dyDescent="0.2">
      <c r="A11" s="30"/>
      <c r="B11" s="29" t="s">
        <v>22</v>
      </c>
      <c r="C11" s="63"/>
      <c r="D11" s="63"/>
      <c r="E11" s="63"/>
      <c r="F11" s="63"/>
    </row>
    <row r="12" spans="1:8" s="3" customFormat="1" x14ac:dyDescent="0.2">
      <c r="A12" s="30"/>
      <c r="B12" s="29" t="s">
        <v>23</v>
      </c>
      <c r="C12" s="63"/>
      <c r="D12" s="63"/>
      <c r="E12" s="63"/>
      <c r="F12" s="63"/>
    </row>
    <row r="13" spans="1:8" s="3" customFormat="1" x14ac:dyDescent="0.2">
      <c r="A13" s="30"/>
      <c r="B13" s="29" t="s">
        <v>24</v>
      </c>
      <c r="C13" s="63"/>
      <c r="D13" s="63"/>
      <c r="E13" s="63"/>
      <c r="F13" s="63"/>
    </row>
    <row r="14" spans="1:8" s="3" customFormat="1" x14ac:dyDescent="0.2">
      <c r="A14" s="30"/>
      <c r="B14" s="29" t="s">
        <v>25</v>
      </c>
      <c r="C14" s="63"/>
      <c r="D14" s="63"/>
      <c r="E14" s="63"/>
      <c r="F14" s="63"/>
    </row>
    <row r="15" spans="1:8" s="3" customFormat="1" x14ac:dyDescent="0.2">
      <c r="A15" s="30"/>
      <c r="B15" s="29" t="s">
        <v>26</v>
      </c>
      <c r="C15" s="63"/>
      <c r="D15" s="63"/>
      <c r="E15" s="63"/>
      <c r="F15" s="63"/>
    </row>
    <row r="16" spans="1:8" s="3" customFormat="1" x14ac:dyDescent="0.2">
      <c r="A16" s="30"/>
      <c r="B16" s="29" t="s">
        <v>27</v>
      </c>
      <c r="C16" s="63"/>
      <c r="D16" s="63"/>
      <c r="E16" s="63"/>
      <c r="F16" s="63"/>
    </row>
    <row r="17" spans="1:6" s="3" customFormat="1" ht="15.75" x14ac:dyDescent="0.2">
      <c r="A17" s="30"/>
      <c r="B17" s="32" t="s">
        <v>28</v>
      </c>
      <c r="C17" s="63">
        <f>SUM(C10:C16)</f>
        <v>0</v>
      </c>
      <c r="D17" s="63">
        <f t="shared" ref="D17:F17" si="0">SUM(D10:D16)</f>
        <v>0</v>
      </c>
      <c r="E17" s="63">
        <f t="shared" si="0"/>
        <v>0</v>
      </c>
      <c r="F17" s="63">
        <f t="shared" si="0"/>
        <v>0</v>
      </c>
    </row>
    <row r="18" spans="1:6" s="3" customFormat="1" ht="15.75" x14ac:dyDescent="0.25">
      <c r="A18" s="28" t="s">
        <v>29</v>
      </c>
      <c r="B18" s="29"/>
      <c r="C18" s="63"/>
      <c r="D18" s="63"/>
      <c r="E18" s="63"/>
      <c r="F18" s="63"/>
    </row>
    <row r="19" spans="1:6" s="3" customFormat="1" ht="30" x14ac:dyDescent="0.2">
      <c r="A19" s="30"/>
      <c r="B19" s="29" t="s">
        <v>30</v>
      </c>
      <c r="C19" s="63">
        <f>ROUND(SUMIF('EXPECTATIVA CIERRE'!A$6:A$189,2100,'EXPECTATIVA CIERRE'!T$6:T$189),1)/1000</f>
        <v>449.35</v>
      </c>
      <c r="D19" s="63">
        <f>ROUND(SUMIF('EXPECTATIVA CIERRE'!A6:A189,2100,'EXPECTATIVA CIERRE'!AD6:AD189),1)/1000</f>
        <v>166.14699999999999</v>
      </c>
      <c r="E19" s="31">
        <f>ROUND(('COSTO OP POR UR'!D7/1000),1)</f>
        <v>696.2</v>
      </c>
      <c r="F19" s="63"/>
    </row>
    <row r="20" spans="1:6" s="3" customFormat="1" x14ac:dyDescent="0.2">
      <c r="A20" s="30"/>
      <c r="B20" s="29" t="s">
        <v>31</v>
      </c>
      <c r="C20" s="63">
        <f>ROUND(SUMIF('EXPECTATIVA CIERRE'!A$6:A$189,2200,'EXPECTATIVA CIERRE'!T$6:T$189),1)/1000</f>
        <v>86.7</v>
      </c>
      <c r="D20" s="63">
        <f>ROUND(SUMIF('EXPECTATIVA CIERRE'!A7:A190,2200,'EXPECTATIVA CIERRE'!AD7:AD190),1)/1000</f>
        <v>39.733400000000003</v>
      </c>
      <c r="E20" s="31">
        <f>ROUND(('COSTO OP POR UR'!D31/1000),1)</f>
        <v>230.2</v>
      </c>
      <c r="F20" s="63"/>
    </row>
    <row r="21" spans="1:6" s="3" customFormat="1" ht="30" x14ac:dyDescent="0.2">
      <c r="A21" s="30"/>
      <c r="B21" s="29" t="s">
        <v>32</v>
      </c>
      <c r="C21" s="63">
        <f>ROUND(SUMIF('EXPECTATIVA CIERRE'!A$6:A$189,2300,'EXPECTATIVA CIERRE'!T$6:T$189),1)/1000</f>
        <v>0</v>
      </c>
      <c r="D21" s="63">
        <f>ROUND(SUMIF('EXPECTATIVA CIERRE'!A8:A191,2300,'EXPECTATIVA CIERRE'!AD8:AD191),1)/1000</f>
        <v>0</v>
      </c>
      <c r="E21" s="31"/>
      <c r="F21" s="63"/>
    </row>
    <row r="22" spans="1:6" s="3" customFormat="1" ht="30" x14ac:dyDescent="0.2">
      <c r="A22" s="30"/>
      <c r="B22" s="29" t="s">
        <v>33</v>
      </c>
      <c r="C22" s="63">
        <f>ROUND(SUMIF('EXPECTATIVA CIERRE'!A$6:A$189,2400,'EXPECTATIVA CIERRE'!T$6:T$189),1)/1000</f>
        <v>28.5578</v>
      </c>
      <c r="D22" s="63">
        <f>ROUND(SUMIF('EXPECTATIVA CIERRE'!A9:A192,2400,'EXPECTATIVA CIERRE'!AD9:AD192),1)/1000</f>
        <v>33.3733</v>
      </c>
      <c r="E22" s="31">
        <f>ROUND(('COSTO OP POR UR'!D36/1000),1)</f>
        <v>35.4</v>
      </c>
      <c r="F22" s="63"/>
    </row>
    <row r="23" spans="1:6" s="3" customFormat="1" ht="30" x14ac:dyDescent="0.2">
      <c r="A23" s="30"/>
      <c r="B23" s="29" t="s">
        <v>34</v>
      </c>
      <c r="C23" s="63">
        <f>ROUND(SUMIF('EXPECTATIVA CIERRE'!A$6:A$189,2500,'EXPECTATIVA CIERRE'!T$6:T$189),1)/1000</f>
        <v>12.07</v>
      </c>
      <c r="D23" s="63">
        <f>ROUND(SUMIF('EXPECTATIVA CIERRE'!A10:A193,2500,'EXPECTATIVA CIERRE'!AD10:AD193),1)/1000</f>
        <v>1.6722000000000001</v>
      </c>
      <c r="E23" s="31">
        <f>ROUND(('COSTO OP POR UR'!D58/1000),1)</f>
        <v>4.2</v>
      </c>
      <c r="F23" s="63"/>
    </row>
    <row r="24" spans="1:6" s="3" customFormat="1" x14ac:dyDescent="0.2">
      <c r="A24" s="30"/>
      <c r="B24" s="29" t="s">
        <v>35</v>
      </c>
      <c r="C24" s="63">
        <f>ROUND(SUMIF('EXPECTATIVA CIERRE'!A$6:A$189,2600,'EXPECTATIVA CIERRE'!T$6:T$189),1)/1000</f>
        <v>821.27949999999998</v>
      </c>
      <c r="D24" s="63">
        <f>ROUND(SUMIF('EXPECTATIVA CIERRE'!A11:A194,2600,'EXPECTATIVA CIERRE'!AD11:AD194),1)/1000</f>
        <v>361.6361</v>
      </c>
      <c r="E24" s="31">
        <f>ROUND(('COSTO OP POR UR'!D66/1000),1)</f>
        <v>1614.2</v>
      </c>
      <c r="F24" s="63"/>
    </row>
    <row r="25" spans="1:6" s="3" customFormat="1" ht="30" x14ac:dyDescent="0.2">
      <c r="A25" s="30"/>
      <c r="B25" s="29" t="s">
        <v>36</v>
      </c>
      <c r="C25" s="63">
        <f>ROUND(SUMIF('EXPECTATIVA CIERRE'!A$6:A$189,2700,'EXPECTATIVA CIERRE'!T$6:T$189),1)/1000</f>
        <v>25.7</v>
      </c>
      <c r="D25" s="63">
        <f>ROUND(SUMIF('EXPECTATIVA CIERRE'!A12:A195,2700,'EXPECTATIVA CIERRE'!AD12:AD195),1)/1000</f>
        <v>38.041800000000002</v>
      </c>
      <c r="E25" s="31">
        <f>ROUND(('COSTO OP POR UR'!D68/1000),1)</f>
        <v>208.4</v>
      </c>
      <c r="F25" s="63"/>
    </row>
    <row r="26" spans="1:6" s="3" customFormat="1" x14ac:dyDescent="0.2">
      <c r="A26" s="30"/>
      <c r="B26" s="29" t="s">
        <v>37</v>
      </c>
      <c r="C26" s="63">
        <f>ROUND(SUMIF('EXPECTATIVA CIERRE'!A$6:A$189,2800,'EXPECTATIVA CIERRE'!T$6:T$189),1)/1000</f>
        <v>0</v>
      </c>
      <c r="D26" s="63">
        <f>ROUND(SUMIF('EXPECTATIVA CIERRE'!A13:A196,2800,'EXPECTATIVA CIERRE'!AD13:AD196),1)/1000</f>
        <v>0</v>
      </c>
      <c r="E26" s="31">
        <v>0</v>
      </c>
      <c r="F26" s="63"/>
    </row>
    <row r="27" spans="1:6" s="3" customFormat="1" ht="30" x14ac:dyDescent="0.2">
      <c r="A27" s="30"/>
      <c r="B27" s="29" t="s">
        <v>38</v>
      </c>
      <c r="C27" s="63">
        <f>ROUND(SUMIF('EXPECTATIVA CIERRE'!A$6:A$189,2900,'EXPECTATIVA CIERRE'!T$6:T$189),1)/1000</f>
        <v>81.691999999999993</v>
      </c>
      <c r="D27" s="63">
        <f>ROUND(SUMIF('EXPECTATIVA CIERRE'!A14:A197,2900,'EXPECTATIVA CIERRE'!AD14:AD197),1)/1000</f>
        <v>69.150999999999996</v>
      </c>
      <c r="E27" s="31">
        <f>ROUND(('COSTO OP POR UR'!D79/1000),1)</f>
        <v>100.3</v>
      </c>
      <c r="F27" s="63"/>
    </row>
    <row r="28" spans="1:6" s="3" customFormat="1" ht="15.75" x14ac:dyDescent="0.2">
      <c r="A28" s="30"/>
      <c r="B28" s="32" t="s">
        <v>39</v>
      </c>
      <c r="C28" s="63">
        <f>SUM(C19:C27)</f>
        <v>1505.3493000000001</v>
      </c>
      <c r="D28" s="63">
        <f>SUM(D19:D27)</f>
        <v>709.75479999999993</v>
      </c>
      <c r="E28" s="63">
        <f t="shared" ref="E28:F28" si="1">SUM(E19:E27)</f>
        <v>2888.9000000000005</v>
      </c>
      <c r="F28" s="63">
        <f t="shared" si="1"/>
        <v>0</v>
      </c>
    </row>
    <row r="29" spans="1:6" s="3" customFormat="1" ht="15.75" x14ac:dyDescent="0.25">
      <c r="A29" s="28" t="s">
        <v>40</v>
      </c>
      <c r="B29" s="29"/>
      <c r="C29" s="63"/>
      <c r="D29" s="63"/>
      <c r="E29" s="63"/>
      <c r="F29" s="63"/>
    </row>
    <row r="30" spans="1:6" s="3" customFormat="1" x14ac:dyDescent="0.2">
      <c r="A30" s="30"/>
      <c r="B30" s="29" t="s">
        <v>41</v>
      </c>
      <c r="C30" s="63">
        <f>ROUND(SUMIF('EXPECTATIVA CIERRE'!A$6:A$189,3100,'EXPECTATIVA CIERRE'!T$6:T$189),1)/1000</f>
        <v>532.92399999999998</v>
      </c>
      <c r="D30" s="63">
        <f>ROUND(SUMIF('EXPECTATIVA CIERRE'!A17:A200,3100,'EXPECTATIVA CIERRE'!AD17:AD200),1)/1000</f>
        <v>106.54689999999999</v>
      </c>
      <c r="E30" s="31">
        <f>ROUND(('COSTO OP POR UR'!D109/1000),1)</f>
        <v>299.39999999999998</v>
      </c>
      <c r="F30" s="63"/>
    </row>
    <row r="31" spans="1:6" s="3" customFormat="1" x14ac:dyDescent="0.2">
      <c r="A31" s="30"/>
      <c r="B31" s="29" t="s">
        <v>42</v>
      </c>
      <c r="C31" s="63">
        <f>ROUND(SUMIF('EXPECTATIVA CIERRE'!A$6:A$189,3200,'EXPECTATIVA CIERRE'!T$6:T$189),1)/1000</f>
        <v>2148.69</v>
      </c>
      <c r="D31" s="63">
        <f>ROUND(SUMIF('EXPECTATIVA CIERRE'!A18:A201,3200,'EXPECTATIVA CIERRE'!AD18:AD201),1)/1000</f>
        <v>1284.0205000000001</v>
      </c>
      <c r="E31" s="31">
        <f>ROUND(('COSTO OP POR UR'!D121/1000),1)</f>
        <v>1562</v>
      </c>
      <c r="F31" s="63"/>
    </row>
    <row r="32" spans="1:6" s="3" customFormat="1" ht="30" x14ac:dyDescent="0.2">
      <c r="A32" s="30"/>
      <c r="B32" s="29" t="s">
        <v>43</v>
      </c>
      <c r="C32" s="63">
        <f>ROUND(SUMIF('EXPECTATIVA CIERRE'!A$6:A$189,3300,'EXPECTATIVA CIERRE'!T$6:T$189),1)/1000</f>
        <v>27.622799999999998</v>
      </c>
      <c r="D32" s="63">
        <f>ROUND(SUMIF('EXPECTATIVA CIERRE'!A19:A202,3300,'EXPECTATIVA CIERRE'!AD19:AD202),1)/1000</f>
        <v>19.002299999999998</v>
      </c>
      <c r="E32" s="31">
        <f>ROUND(('COSTO OP POR UR'!D130/1000),1)</f>
        <v>77.099999999999994</v>
      </c>
      <c r="F32" s="63"/>
    </row>
    <row r="33" spans="1:6" s="3" customFormat="1" x14ac:dyDescent="0.2">
      <c r="A33" s="30"/>
      <c r="B33" s="29" t="s">
        <v>44</v>
      </c>
      <c r="C33" s="63">
        <f>ROUND(SUMIF('EXPECTATIVA CIERRE'!A$6:A$189,3400,'EXPECTATIVA CIERRE'!T$6:T$189),1)/1000</f>
        <v>40.65</v>
      </c>
      <c r="D33" s="63">
        <f>ROUND(SUMIF('EXPECTATIVA CIERRE'!A20:A203,3400,'EXPECTATIVA CIERRE'!AD20:AD203),1)/1000</f>
        <v>20.119900000000001</v>
      </c>
      <c r="E33" s="31">
        <f>ROUND(('COSTO OP POR UR'!D142/1000),1)</f>
        <v>102.4</v>
      </c>
      <c r="F33" s="63"/>
    </row>
    <row r="34" spans="1:6" s="3" customFormat="1" ht="30" x14ac:dyDescent="0.2">
      <c r="A34" s="30"/>
      <c r="B34" s="29" t="s">
        <v>45</v>
      </c>
      <c r="C34" s="63">
        <f>ROUND(SUMIF('EXPECTATIVA CIERRE'!A$6:A$189,3500,'EXPECTATIVA CIERRE'!T$6:T$189),1)/1000</f>
        <v>101.09699999999999</v>
      </c>
      <c r="D34" s="63">
        <f>ROUND(SUMIF('EXPECTATIVA CIERRE'!A21:A204,3500,'EXPECTATIVA CIERRE'!AD21:AD204),1)/1000</f>
        <v>99.0334</v>
      </c>
      <c r="E34" s="31">
        <f>ROUND(('COSTO OP POR UR'!D148/1000),1)</f>
        <v>429.8</v>
      </c>
      <c r="F34" s="63"/>
    </row>
    <row r="35" spans="1:6" s="3" customFormat="1" x14ac:dyDescent="0.2">
      <c r="A35" s="30"/>
      <c r="B35" s="29" t="s">
        <v>46</v>
      </c>
      <c r="C35" s="63">
        <f>ROUND(SUMIF('EXPECTATIVA CIERRE'!A$6:A$189,3600,'EXPECTATIVA CIERRE'!T$6:T$189),1)/1000</f>
        <v>1900.2</v>
      </c>
      <c r="D35" s="63">
        <f>ROUND(SUMIF('EXPECTATIVA CIERRE'!A22:A205,3600,'EXPECTATIVA CIERRE'!AD22:AD205),1)/1000</f>
        <v>1712.8306</v>
      </c>
      <c r="E35" s="31">
        <f>ROUND(('COSTO OP POR UR'!D157/1000),1)</f>
        <v>0.3</v>
      </c>
      <c r="F35" s="63"/>
    </row>
    <row r="36" spans="1:6" s="3" customFormat="1" x14ac:dyDescent="0.2">
      <c r="A36" s="30"/>
      <c r="B36" s="29" t="s">
        <v>79</v>
      </c>
      <c r="C36" s="63">
        <f>ROUND(SUMIF('EXPECTATIVA CIERRE'!A$6:A$189,3700,'EXPECTATIVA CIERRE'!T$6:T$189),1)/1000</f>
        <v>425.8</v>
      </c>
      <c r="D36" s="63">
        <f>ROUND(SUMIF('EXPECTATIVA CIERRE'!A23:A206,3700,'EXPECTATIVA CIERRE'!AD23:AD206),1)/1000</f>
        <v>249.9991</v>
      </c>
      <c r="E36" s="31">
        <f>ROUND(('COSTO OP POR UR'!D161/1000),1)</f>
        <v>4053.2</v>
      </c>
      <c r="F36" s="63"/>
    </row>
    <row r="37" spans="1:6" s="3" customFormat="1" x14ac:dyDescent="0.2">
      <c r="A37" s="30"/>
      <c r="B37" s="29" t="s">
        <v>47</v>
      </c>
      <c r="C37" s="63">
        <f>ROUND(SUMIF('EXPECTATIVA CIERRE'!A$6:A$189,3800,'EXPECTATIVA CIERRE'!T$6:T$189),1)/1000</f>
        <v>57.562899999999999</v>
      </c>
      <c r="D37" s="63">
        <f>ROUND(SUMIF('EXPECTATIVA CIERRE'!A24:A207,3800,'EXPECTATIVA CIERRE'!AD24:AD207),1)/1000</f>
        <v>60.4129</v>
      </c>
      <c r="E37" s="31">
        <f>ROUND(('COSTO OP POR UR'!D172/1000),1)</f>
        <v>81.2</v>
      </c>
      <c r="F37" s="63"/>
    </row>
    <row r="38" spans="1:6" s="3" customFormat="1" x14ac:dyDescent="0.2">
      <c r="A38" s="30"/>
      <c r="B38" s="29" t="s">
        <v>48</v>
      </c>
      <c r="C38" s="63">
        <f>ROUND(SUMIF('EXPECTATIVA CIERRE'!A$6:A$189,3900,'EXPECTATIVA CIERRE'!T$6:T$189),1)/1000</f>
        <v>15.3179</v>
      </c>
      <c r="D38" s="63">
        <f>ROUND(SUMIF('EXPECTATIVA CIERRE'!A25:A208,3900,'EXPECTATIVA CIERRE'!AD25:AD208),1)/1000</f>
        <v>28.893900000000002</v>
      </c>
      <c r="E38" s="31">
        <f>ROUND(('COSTO OP POR UR'!D178/1000),1)</f>
        <v>250.3</v>
      </c>
      <c r="F38" s="63"/>
    </row>
    <row r="39" spans="1:6" s="3" customFormat="1" ht="15.75" x14ac:dyDescent="0.2">
      <c r="A39" s="30"/>
      <c r="B39" s="32" t="s">
        <v>39</v>
      </c>
      <c r="C39" s="63">
        <f>SUM(C30:C38)</f>
        <v>5249.8646000000008</v>
      </c>
      <c r="D39" s="63">
        <f t="shared" ref="D39:F39" si="2">SUM(D30:D38)</f>
        <v>3580.8595</v>
      </c>
      <c r="E39" s="63">
        <f t="shared" si="2"/>
        <v>6855.7000000000007</v>
      </c>
      <c r="F39" s="63">
        <f t="shared" si="2"/>
        <v>0</v>
      </c>
    </row>
    <row r="40" spans="1:6" s="3" customFormat="1" ht="15.75" x14ac:dyDescent="0.25">
      <c r="A40" s="28" t="s">
        <v>15</v>
      </c>
      <c r="B40" s="29"/>
      <c r="C40" s="63"/>
      <c r="D40" s="63"/>
      <c r="E40" s="63"/>
      <c r="F40" s="63"/>
    </row>
    <row r="41" spans="1:6" s="3" customFormat="1" ht="30" x14ac:dyDescent="0.2">
      <c r="A41" s="30"/>
      <c r="B41" s="29" t="s">
        <v>49</v>
      </c>
      <c r="C41" s="63">
        <f>ROUND(SUMIF('EXPECTATIVA CIERRE'!A$6:A$189,4100,'EXPECTATIVA CIERRE'!T$6:T$189),1)/1000</f>
        <v>0</v>
      </c>
      <c r="D41" s="63">
        <f>ROUND(SUMIF('EXPECTATIVA CIERRE'!A28:A211,4100,'EXPECTATIVA CIERRE'!AD28:AD211),1)/1000</f>
        <v>0</v>
      </c>
      <c r="E41" s="63"/>
      <c r="F41" s="63"/>
    </row>
    <row r="42" spans="1:6" s="3" customFormat="1" x14ac:dyDescent="0.2">
      <c r="A42" s="30"/>
      <c r="B42" s="29" t="s">
        <v>50</v>
      </c>
      <c r="C42" s="63">
        <f>ROUND(SUMIF('EXPECTATIVA CIERRE'!A$6:A$189,4200,'EXPECTATIVA CIERRE'!T$6:T$189),1)/1000</f>
        <v>0</v>
      </c>
      <c r="D42" s="63">
        <f>ROUND(SUMIF('EXPECTATIVA CIERRE'!A29:A212,4200,'EXPECTATIVA CIERRE'!AD29:AD212),1)/1000</f>
        <v>0</v>
      </c>
      <c r="E42" s="63"/>
      <c r="F42" s="63"/>
    </row>
    <row r="43" spans="1:6" s="3" customFormat="1" x14ac:dyDescent="0.2">
      <c r="A43" s="30"/>
      <c r="B43" s="29" t="s">
        <v>51</v>
      </c>
      <c r="C43" s="63">
        <f>ROUND(SUMIF('EXPECTATIVA CIERRE'!A$6:A$189,4300,'EXPECTATIVA CIERRE'!T$6:T$189),1)/1000</f>
        <v>0</v>
      </c>
      <c r="D43" s="63">
        <f>ROUND(SUMIF('EXPECTATIVA CIERRE'!A30:A213,4300,'EXPECTATIVA CIERRE'!AD30:AD213),1)/1000</f>
        <v>0</v>
      </c>
      <c r="E43" s="63"/>
      <c r="F43" s="63"/>
    </row>
    <row r="44" spans="1:6" s="3" customFormat="1" x14ac:dyDescent="0.2">
      <c r="A44" s="30"/>
      <c r="B44" s="29" t="s">
        <v>52</v>
      </c>
      <c r="C44" s="63">
        <f>ROUND(SUMIF('EXPECTATIVA CIERRE'!A$6:A$189,4400,'EXPECTATIVA CIERRE'!T$6:T$189),1)/1000</f>
        <v>0</v>
      </c>
      <c r="D44" s="63">
        <f>ROUND(SUMIF('EXPECTATIVA CIERRE'!A31:A214,4400,'EXPECTATIVA CIERRE'!AD31:AD214),1)/1000</f>
        <v>0</v>
      </c>
      <c r="E44" s="63"/>
      <c r="F44" s="63"/>
    </row>
    <row r="45" spans="1:6" s="3" customFormat="1" x14ac:dyDescent="0.2">
      <c r="A45" s="30"/>
      <c r="B45" s="29" t="s">
        <v>53</v>
      </c>
      <c r="C45" s="63">
        <f>ROUND(SUMIF('EXPECTATIVA CIERRE'!A$6:A$189,4500,'EXPECTATIVA CIERRE'!T$6:T$189),1)/1000</f>
        <v>0</v>
      </c>
      <c r="D45" s="63">
        <f>ROUND(SUMIF('EXPECTATIVA CIERRE'!A32:A215,4500,'EXPECTATIVA CIERRE'!AD32:AD215),1)/1000</f>
        <v>0</v>
      </c>
      <c r="E45" s="63"/>
      <c r="F45" s="63"/>
    </row>
    <row r="46" spans="1:6" s="3" customFormat="1" ht="30" x14ac:dyDescent="0.2">
      <c r="A46" s="30"/>
      <c r="B46" s="29" t="s">
        <v>54</v>
      </c>
      <c r="C46" s="63">
        <f>ROUND(SUMIF('EXPECTATIVA CIERRE'!A$6:A$189,4600,'EXPECTATIVA CIERRE'!T$6:T$189),1)/1000</f>
        <v>0</v>
      </c>
      <c r="D46" s="63">
        <f>ROUND(SUMIF('EXPECTATIVA CIERRE'!A33:A216,4600,'EXPECTATIVA CIERRE'!AD33:AD216),1)/1000</f>
        <v>0</v>
      </c>
      <c r="E46" s="63"/>
      <c r="F46" s="63"/>
    </row>
    <row r="47" spans="1:6" s="3" customFormat="1" x14ac:dyDescent="0.2">
      <c r="A47" s="30"/>
      <c r="B47" s="29" t="s">
        <v>55</v>
      </c>
      <c r="C47" s="63">
        <f>ROUND(SUMIF('EXPECTATIVA CIERRE'!A$6:A$189,4700,'EXPECTATIVA CIERRE'!T$6:T$189),1)/1000</f>
        <v>0</v>
      </c>
      <c r="D47" s="63">
        <f>ROUND(SUMIF('EXPECTATIVA CIERRE'!A34:A217,4700,'EXPECTATIVA CIERRE'!AD34:AD217),1)/1000</f>
        <v>0</v>
      </c>
      <c r="E47" s="63"/>
      <c r="F47" s="63"/>
    </row>
    <row r="48" spans="1:6" s="3" customFormat="1" x14ac:dyDescent="0.2">
      <c r="A48" s="30"/>
      <c r="B48" s="29" t="s">
        <v>56</v>
      </c>
      <c r="C48" s="63">
        <f>ROUND(SUMIF('EXPECTATIVA CIERRE'!A$6:A$189,4800,'EXPECTATIVA CIERRE'!T$6:T$189),1)/1000</f>
        <v>0</v>
      </c>
      <c r="D48" s="63">
        <f>ROUND(SUMIF('EXPECTATIVA CIERRE'!A35:A218,4800,'EXPECTATIVA CIERRE'!AD35:AD218),1)/1000</f>
        <v>0</v>
      </c>
      <c r="E48" s="63"/>
      <c r="F48" s="63"/>
    </row>
    <row r="49" spans="1:6" s="3" customFormat="1" x14ac:dyDescent="0.2">
      <c r="A49" s="30"/>
      <c r="B49" s="29" t="s">
        <v>57</v>
      </c>
      <c r="C49" s="63">
        <f>ROUND(SUMIF('EXPECTATIVA CIERRE'!A$6:A$189,4900,'EXPECTATIVA CIERRE'!T$6:T$189),1)/1000</f>
        <v>0</v>
      </c>
      <c r="D49" s="63">
        <f>ROUND(SUMIF('EXPECTATIVA CIERRE'!A36:A219,4900,'EXPECTATIVA CIERRE'!AD36:AD219),1)/1000</f>
        <v>0</v>
      </c>
      <c r="E49" s="63"/>
      <c r="F49" s="63"/>
    </row>
    <row r="50" spans="1:6" s="3" customFormat="1" ht="15.75" x14ac:dyDescent="0.2">
      <c r="A50" s="30"/>
      <c r="B50" s="32" t="s">
        <v>39</v>
      </c>
      <c r="C50" s="63">
        <f>ROUND(SUMIF('EXPECTATIVA CIERRE'!A$6:A$189,4100,'EXPECTATIVA CIERRE'!T$6:T$189),1)/1000</f>
        <v>0</v>
      </c>
      <c r="D50" s="64">
        <v>0</v>
      </c>
      <c r="E50" s="64">
        <v>0</v>
      </c>
      <c r="F50" s="64">
        <v>0</v>
      </c>
    </row>
    <row r="51" spans="1:6" s="3" customFormat="1" ht="15.75" x14ac:dyDescent="0.2">
      <c r="A51" s="30"/>
      <c r="B51" s="32" t="s">
        <v>58</v>
      </c>
      <c r="C51" s="62">
        <f>C28+C39+C50</f>
        <v>6755.2139000000006</v>
      </c>
      <c r="D51" s="62">
        <f t="shared" ref="D51:F51" si="3">D28+D39+D50</f>
        <v>4290.6143000000002</v>
      </c>
      <c r="E51" s="62">
        <f t="shared" si="3"/>
        <v>9744.6000000000022</v>
      </c>
      <c r="F51" s="62">
        <f t="shared" si="3"/>
        <v>0</v>
      </c>
    </row>
    <row r="52" spans="1:6" s="3" customFormat="1" x14ac:dyDescent="0.2">
      <c r="A52" s="30"/>
      <c r="B52" s="29"/>
      <c r="C52" s="63"/>
      <c r="D52" s="63"/>
      <c r="E52" s="63"/>
      <c r="F52" s="63"/>
    </row>
    <row r="53" spans="1:6" s="3" customFormat="1" ht="15.75" x14ac:dyDescent="0.25">
      <c r="A53" s="28" t="s">
        <v>59</v>
      </c>
      <c r="B53" s="29"/>
      <c r="C53" s="63"/>
      <c r="D53" s="63"/>
      <c r="E53" s="63"/>
      <c r="F53" s="63"/>
    </row>
    <row r="54" spans="1:6" s="3" customFormat="1" x14ac:dyDescent="0.2">
      <c r="A54" s="30"/>
      <c r="B54" s="29" t="s">
        <v>60</v>
      </c>
      <c r="C54" s="63">
        <f>ROUND(SUMIF('EXPECTATIVA CIERRE'!A$6:A$189,5100,'EXPECTATIVA CIERRE'!T$6:T$189),1)/1000</f>
        <v>950.19</v>
      </c>
      <c r="D54" s="63">
        <f>ROUND(SUMIF('EXPECTATIVA CIERRE'!A41:A224,5100,'EXPECTATIVA CIERRE'!AD41:AD224),1)/1000</f>
        <v>885.0829</v>
      </c>
      <c r="E54" s="31">
        <f>ROUND(('COSTO OP POR UR'!D184/1000),1)</f>
        <v>770.2</v>
      </c>
      <c r="F54" s="63"/>
    </row>
    <row r="55" spans="1:6" s="3" customFormat="1" x14ac:dyDescent="0.2">
      <c r="A55" s="30"/>
      <c r="B55" s="29" t="s">
        <v>61</v>
      </c>
      <c r="C55" s="63">
        <f>ROUND(SUMIF('EXPECTATIVA CIERRE'!A$6:A$189,5200,'EXPECTATIVA CIERRE'!T$6:T$189),1)/1000</f>
        <v>100</v>
      </c>
      <c r="D55" s="63">
        <f>ROUND(SUMIF('EXPECTATIVA CIERRE'!A42:A225,5200,'EXPECTATIVA CIERRE'!AD42:AD225),1)/1000</f>
        <v>164.78</v>
      </c>
      <c r="E55" s="31">
        <f>ROUND(('COSTO OP POR UR'!D196/1000),1)</f>
        <v>65.3</v>
      </c>
      <c r="F55" s="63"/>
    </row>
    <row r="56" spans="1:6" s="3" customFormat="1" x14ac:dyDescent="0.2">
      <c r="A56" s="30"/>
      <c r="B56" s="29" t="s">
        <v>62</v>
      </c>
      <c r="C56" s="63">
        <f>ROUND(SUMIF('EXPECTATIVA CIERRE'!A$6:A$189,5300,'EXPECTATIVA CIERRE'!T$6:T$189),1)/1000</f>
        <v>0</v>
      </c>
      <c r="D56" s="63">
        <f>ROUND(SUMIF('EXPECTATIVA CIERRE'!A43:A226,5300,'EXPECTATIVA CIERRE'!AD43:AD226),1)/1000</f>
        <v>0</v>
      </c>
      <c r="E56" s="31">
        <v>0</v>
      </c>
      <c r="F56" s="63"/>
    </row>
    <row r="57" spans="1:6" s="3" customFormat="1" x14ac:dyDescent="0.2">
      <c r="A57" s="30"/>
      <c r="B57" s="29" t="s">
        <v>63</v>
      </c>
      <c r="C57" s="63">
        <f>ROUND(SUMIF('EXPECTATIVA CIERRE'!A$6:A$189,5400,'EXPECTATIVA CIERRE'!T$6:T$189),1)/1000</f>
        <v>15</v>
      </c>
      <c r="D57" s="63">
        <f>ROUND(SUMIF('EXPECTATIVA CIERRE'!A44:A227,5400,'EXPECTATIVA CIERRE'!AD44:AD227),1)/1000</f>
        <v>550</v>
      </c>
      <c r="E57" s="31">
        <f>ROUND(('COSTO OP POR UR'!D199/1000),1)</f>
        <v>2708.3</v>
      </c>
      <c r="F57" s="63"/>
    </row>
    <row r="58" spans="1:6" s="3" customFormat="1" x14ac:dyDescent="0.2">
      <c r="A58" s="30"/>
      <c r="B58" s="29" t="s">
        <v>64</v>
      </c>
      <c r="C58" s="63">
        <f>ROUND(SUMIF('EXPECTATIVA CIERRE'!A$6:A$189,5500,'EXPECTATIVA CIERRE'!T$6:T$189),1)/1000</f>
        <v>0</v>
      </c>
      <c r="D58" s="63">
        <f>ROUND(SUMIF('EXPECTATIVA CIERRE'!A45:A228,5500,'EXPECTATIVA CIERRE'!AD45:AD228),1)/1000</f>
        <v>0</v>
      </c>
      <c r="E58" s="31">
        <v>0</v>
      </c>
      <c r="F58" s="63"/>
    </row>
    <row r="59" spans="1:6" s="3" customFormat="1" x14ac:dyDescent="0.2">
      <c r="A59" s="30"/>
      <c r="B59" s="29" t="s">
        <v>65</v>
      </c>
      <c r="C59" s="63">
        <f>ROUND(SUMIF('EXPECTATIVA CIERRE'!A$6:A$189,5600,'EXPECTATIVA CIERRE'!T$6:T$189),1)/1000</f>
        <v>88.6922</v>
      </c>
      <c r="D59" s="63">
        <f>ROUND(SUMIF('EXPECTATIVA CIERRE'!A46:A229,5600,'EXPECTATIVA CIERRE'!AD46:AD229),1)/1000</f>
        <v>72.213999999999999</v>
      </c>
      <c r="E59" s="31">
        <f>ROUND(('COSTO OP POR UR'!D203/1000),1)</f>
        <v>13.2</v>
      </c>
      <c r="F59" s="63"/>
    </row>
    <row r="60" spans="1:6" s="3" customFormat="1" x14ac:dyDescent="0.2">
      <c r="A60" s="30"/>
      <c r="B60" s="29" t="s">
        <v>66</v>
      </c>
      <c r="C60" s="63">
        <f>ROUND(SUMIF('EXPECTATIVA CIERRE'!A$6:A$189,5700,'EXPECTATIVA CIERRE'!T$6:T$189),1)/1000</f>
        <v>0</v>
      </c>
      <c r="D60" s="63">
        <f>ROUND(SUMIF('EXPECTATIVA CIERRE'!A47:A230,5700,'EXPECTATIVA CIERRE'!AD47:AD230),1)/1000</f>
        <v>0</v>
      </c>
      <c r="E60" s="31">
        <v>0</v>
      </c>
      <c r="F60" s="63"/>
    </row>
    <row r="61" spans="1:6" s="3" customFormat="1" x14ac:dyDescent="0.2">
      <c r="A61" s="30"/>
      <c r="B61" s="29" t="s">
        <v>67</v>
      </c>
      <c r="C61" s="63">
        <f>ROUND(SUMIF('EXPECTATIVA CIERRE'!A$6:A$189,5800,'EXPECTATIVA CIERRE'!T$6:T$189),1)/1000</f>
        <v>0</v>
      </c>
      <c r="D61" s="63">
        <f>ROUND(SUMIF('EXPECTATIVA CIERRE'!A48:A231,5800,'EXPECTATIVA CIERRE'!AD48:AD231),1)/1000</f>
        <v>0</v>
      </c>
      <c r="E61" s="31">
        <v>0</v>
      </c>
      <c r="F61" s="63"/>
    </row>
    <row r="62" spans="1:6" s="3" customFormat="1" x14ac:dyDescent="0.2">
      <c r="A62" s="30"/>
      <c r="B62" s="29" t="s">
        <v>68</v>
      </c>
      <c r="C62" s="63">
        <f>ROUND(SUMIF('EXPECTATIVA CIERRE'!A$6:A$189,5900,'EXPECTATIVA CIERRE'!T$6:T$189),1)/1000</f>
        <v>90.903999999999996</v>
      </c>
      <c r="D62" s="63">
        <f>ROUND(SUMIF('EXPECTATIVA CIERRE'!A49:A232,5900,'EXPECTATIVA CIERRE'!AD49:AD232),1)/1000</f>
        <v>10</v>
      </c>
      <c r="E62" s="31">
        <f>ROUND(('COSTO OP POR UR'!D211/1000),1)</f>
        <v>0.2</v>
      </c>
      <c r="F62" s="63"/>
    </row>
    <row r="63" spans="1:6" s="3" customFormat="1" ht="15.75" x14ac:dyDescent="0.2">
      <c r="A63" s="30"/>
      <c r="B63" s="32" t="s">
        <v>39</v>
      </c>
      <c r="C63" s="63">
        <f>SUM(C54:C62)</f>
        <v>1244.7862</v>
      </c>
      <c r="D63" s="63">
        <f t="shared" ref="D63:F63" si="4">SUM(D54:D62)</f>
        <v>1682.0769</v>
      </c>
      <c r="E63" s="63">
        <f t="shared" si="4"/>
        <v>3557.2</v>
      </c>
      <c r="F63" s="63">
        <f t="shared" si="4"/>
        <v>0</v>
      </c>
    </row>
    <row r="64" spans="1:6" s="3" customFormat="1" ht="15.75" x14ac:dyDescent="0.25">
      <c r="A64" s="28" t="s">
        <v>69</v>
      </c>
      <c r="B64" s="29"/>
      <c r="C64" s="63"/>
      <c r="D64" s="63"/>
      <c r="E64" s="63"/>
      <c r="F64" s="63"/>
    </row>
    <row r="65" spans="1:6" s="3" customFormat="1" x14ac:dyDescent="0.2">
      <c r="A65" s="30"/>
      <c r="B65" s="29" t="s">
        <v>70</v>
      </c>
      <c r="C65" s="63"/>
      <c r="D65" s="63"/>
      <c r="E65" s="63"/>
      <c r="F65" s="63"/>
    </row>
    <row r="66" spans="1:6" s="3" customFormat="1" x14ac:dyDescent="0.2">
      <c r="A66" s="30"/>
      <c r="B66" s="29" t="s">
        <v>71</v>
      </c>
      <c r="C66" s="63"/>
      <c r="D66" s="63"/>
      <c r="E66" s="63"/>
      <c r="F66" s="63"/>
    </row>
    <row r="67" spans="1:6" s="3" customFormat="1" ht="15.75" x14ac:dyDescent="0.2">
      <c r="A67" s="30"/>
      <c r="B67" s="32" t="s">
        <v>39</v>
      </c>
      <c r="C67" s="63">
        <f>SUM(C65:C66)</f>
        <v>0</v>
      </c>
      <c r="D67" s="63">
        <f t="shared" ref="D67:F67" si="5">SUM(D65:D66)</f>
        <v>0</v>
      </c>
      <c r="E67" s="63">
        <f t="shared" si="5"/>
        <v>0</v>
      </c>
      <c r="F67" s="63">
        <f t="shared" si="5"/>
        <v>0</v>
      </c>
    </row>
    <row r="68" spans="1:6" s="3" customFormat="1" ht="15.75" x14ac:dyDescent="0.2">
      <c r="A68" s="30"/>
      <c r="B68" s="32" t="s">
        <v>72</v>
      </c>
      <c r="C68" s="65">
        <f>C63+C67</f>
        <v>1244.7862</v>
      </c>
      <c r="D68" s="65">
        <f t="shared" ref="D68:F68" si="6">D63+D67</f>
        <v>1682.0769</v>
      </c>
      <c r="E68" s="65">
        <f t="shared" si="6"/>
        <v>3557.2</v>
      </c>
      <c r="F68" s="65">
        <f t="shared" si="6"/>
        <v>0</v>
      </c>
    </row>
    <row r="69" spans="1:6" s="3" customFormat="1" ht="15.75" x14ac:dyDescent="0.2">
      <c r="A69" s="33"/>
      <c r="B69" s="34" t="s">
        <v>73</v>
      </c>
      <c r="C69" s="65">
        <f>C17+C51+C68</f>
        <v>8000.0001000000011</v>
      </c>
      <c r="D69" s="65">
        <f t="shared" ref="D69:F69" si="7">D17+D51+D68</f>
        <v>5972.6912000000002</v>
      </c>
      <c r="E69" s="65">
        <f t="shared" si="7"/>
        <v>13301.800000000003</v>
      </c>
      <c r="F69" s="65">
        <f t="shared" si="7"/>
        <v>0</v>
      </c>
    </row>
    <row r="70" spans="1:6" s="3" customFormat="1" x14ac:dyDescent="0.2">
      <c r="B70" s="25"/>
      <c r="C70" s="61"/>
      <c r="D70" s="61"/>
      <c r="E70" s="61"/>
      <c r="F70" s="61"/>
    </row>
    <row r="71" spans="1:6" s="3" customFormat="1" x14ac:dyDescent="0.2">
      <c r="B71" s="25"/>
      <c r="C71" s="61"/>
      <c r="D71" s="61"/>
      <c r="E71" s="61"/>
      <c r="F71" s="61"/>
    </row>
    <row r="72" spans="1:6" s="3" customFormat="1" x14ac:dyDescent="0.2">
      <c r="B72" s="25"/>
      <c r="C72" s="61"/>
      <c r="D72" s="61"/>
      <c r="E72" s="61"/>
      <c r="F72" s="61"/>
    </row>
    <row r="73" spans="1:6" s="3" customFormat="1" x14ac:dyDescent="0.2">
      <c r="B73" s="25"/>
      <c r="C73" s="61"/>
      <c r="D73" s="61"/>
      <c r="E73" s="61"/>
      <c r="F73" s="61"/>
    </row>
    <row r="74" spans="1:6" s="3" customFormat="1" x14ac:dyDescent="0.2">
      <c r="B74" s="25"/>
      <c r="C74" s="61"/>
      <c r="D74" s="61"/>
      <c r="E74" s="61"/>
      <c r="F74" s="61"/>
    </row>
    <row r="75" spans="1:6" s="3" customFormat="1" x14ac:dyDescent="0.2">
      <c r="B75" s="25"/>
      <c r="C75" s="61"/>
      <c r="D75" s="61"/>
      <c r="E75" s="61"/>
      <c r="F75" s="61"/>
    </row>
    <row r="76" spans="1:6" s="3" customFormat="1" x14ac:dyDescent="0.2">
      <c r="B76" s="25"/>
      <c r="C76" s="61"/>
      <c r="D76" s="61"/>
      <c r="E76" s="61"/>
      <c r="F76" s="61"/>
    </row>
    <row r="77" spans="1:6" s="3" customFormat="1" x14ac:dyDescent="0.2">
      <c r="B77" s="25"/>
      <c r="C77" s="61"/>
      <c r="D77" s="61"/>
      <c r="E77" s="61"/>
      <c r="F77" s="61"/>
    </row>
    <row r="78" spans="1:6" s="3" customFormat="1" x14ac:dyDescent="0.2">
      <c r="B78" s="25"/>
      <c r="C78" s="61"/>
      <c r="D78" s="61"/>
      <c r="E78" s="61"/>
      <c r="F78" s="61"/>
    </row>
    <row r="79" spans="1:6" s="3" customFormat="1" x14ac:dyDescent="0.2">
      <c r="B79" s="25"/>
      <c r="C79" s="61"/>
      <c r="D79" s="61"/>
      <c r="E79" s="61"/>
      <c r="F79" s="61"/>
    </row>
    <row r="80" spans="1:6" s="3" customFormat="1" x14ac:dyDescent="0.2">
      <c r="B80" s="25"/>
      <c r="C80" s="61"/>
      <c r="D80" s="61"/>
      <c r="E80" s="61"/>
      <c r="F80" s="61"/>
    </row>
    <row r="81" spans="2:6" s="3" customFormat="1" x14ac:dyDescent="0.2">
      <c r="B81" s="25"/>
      <c r="C81" s="61"/>
      <c r="D81" s="61"/>
      <c r="E81" s="61"/>
      <c r="F81" s="61"/>
    </row>
    <row r="82" spans="2:6" s="3" customFormat="1" x14ac:dyDescent="0.2">
      <c r="B82" s="25"/>
      <c r="C82" s="61"/>
      <c r="D82" s="61"/>
      <c r="E82" s="61"/>
      <c r="F82" s="61"/>
    </row>
    <row r="83" spans="2:6" s="3" customFormat="1" x14ac:dyDescent="0.2">
      <c r="B83" s="25"/>
      <c r="C83" s="61"/>
      <c r="D83" s="61"/>
      <c r="E83" s="61"/>
      <c r="F83" s="61"/>
    </row>
    <row r="84" spans="2:6" s="3" customFormat="1" x14ac:dyDescent="0.2">
      <c r="B84" s="25"/>
      <c r="C84" s="61"/>
      <c r="D84" s="61"/>
      <c r="E84" s="61"/>
      <c r="F84" s="61"/>
    </row>
    <row r="85" spans="2:6" s="3" customFormat="1" x14ac:dyDescent="0.2">
      <c r="B85" s="25"/>
      <c r="C85" s="61"/>
      <c r="D85" s="61"/>
      <c r="E85" s="61"/>
      <c r="F85" s="61"/>
    </row>
    <row r="86" spans="2:6" s="3" customFormat="1" x14ac:dyDescent="0.2">
      <c r="B86" s="25"/>
      <c r="C86" s="61"/>
      <c r="D86" s="61"/>
      <c r="E86" s="61"/>
      <c r="F86" s="61"/>
    </row>
    <row r="87" spans="2:6" s="3" customFormat="1" x14ac:dyDescent="0.2">
      <c r="B87" s="25"/>
      <c r="C87" s="61"/>
      <c r="D87" s="61"/>
      <c r="E87" s="61"/>
      <c r="F87" s="61"/>
    </row>
    <row r="88" spans="2:6" s="3" customFormat="1" x14ac:dyDescent="0.2">
      <c r="B88" s="25"/>
      <c r="C88" s="61"/>
      <c r="D88" s="61"/>
      <c r="E88" s="61"/>
      <c r="F88" s="61"/>
    </row>
    <row r="89" spans="2:6" s="3" customFormat="1" x14ac:dyDescent="0.2">
      <c r="B89" s="25"/>
      <c r="C89" s="61"/>
      <c r="D89" s="61"/>
      <c r="E89" s="61"/>
      <c r="F89" s="61"/>
    </row>
    <row r="90" spans="2:6" s="3" customFormat="1" x14ac:dyDescent="0.2">
      <c r="B90" s="25"/>
      <c r="C90" s="61"/>
      <c r="D90" s="61"/>
      <c r="E90" s="61"/>
      <c r="F90" s="61"/>
    </row>
    <row r="91" spans="2:6" s="3" customFormat="1" x14ac:dyDescent="0.2">
      <c r="B91" s="25"/>
      <c r="C91" s="61"/>
      <c r="D91" s="61"/>
      <c r="E91" s="61"/>
      <c r="F91" s="61"/>
    </row>
  </sheetData>
  <mergeCells count="1">
    <mergeCell ref="A7:B8"/>
  </mergeCells>
  <pageMargins left="0" right="0" top="0" bottom="0" header="0.31496062992125984" footer="0.31496062992125984"/>
  <pageSetup orientation="landscape" r:id="rId1"/>
  <headerFooter>
    <oddFooter>&amp;R&amp;P/&amp;N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autoPageBreaks="0"/>
  </sheetPr>
  <dimension ref="A1:AL192"/>
  <sheetViews>
    <sheetView showZeros="0" workbookViewId="0">
      <selection activeCell="C4" sqref="C4"/>
    </sheetView>
  </sheetViews>
  <sheetFormatPr baseColWidth="10" defaultColWidth="6.85546875" defaultRowHeight="12.75" x14ac:dyDescent="0.25"/>
  <cols>
    <col min="1" max="1" width="6.85546875" style="36"/>
    <col min="2" max="2" width="13" style="97" customWidth="1"/>
    <col min="3" max="3" width="31.28515625" style="37" customWidth="1"/>
    <col min="4" max="15" width="10.7109375" style="36" hidden="1" customWidth="1"/>
    <col min="16" max="16" width="12.85546875" style="36" customWidth="1"/>
    <col min="17" max="18" width="12.7109375" style="36" customWidth="1"/>
    <col min="19" max="20" width="15.85546875" style="36" customWidth="1"/>
    <col min="21" max="21" width="13.85546875" style="36" customWidth="1"/>
    <col min="22" max="22" width="15.85546875" style="36" customWidth="1"/>
    <col min="23" max="23" width="11.140625" style="36" bestFit="1" customWidth="1"/>
    <col min="24" max="24" width="12" style="39" customWidth="1"/>
    <col min="25" max="25" width="12.28515625" style="39" bestFit="1" customWidth="1"/>
    <col min="26" max="26" width="13.42578125" style="39" bestFit="1" customWidth="1"/>
    <col min="27" max="27" width="12.28515625" style="39" bestFit="1" customWidth="1"/>
    <col min="28" max="28" width="12.28515625" style="39" customWidth="1"/>
    <col min="29" max="29" width="13.28515625" style="39" bestFit="1" customWidth="1"/>
    <col min="30" max="30" width="15.7109375" style="36" customWidth="1"/>
    <col min="31" max="31" width="15.140625" style="36" customWidth="1"/>
    <col min="32" max="32" width="5.42578125" style="36" customWidth="1"/>
    <col min="33" max="33" width="12.28515625" style="40" bestFit="1" customWidth="1"/>
    <col min="34" max="34" width="11.7109375" style="40" bestFit="1" customWidth="1"/>
    <col min="35" max="35" width="4.28515625" style="36" customWidth="1"/>
    <col min="36" max="38" width="12.7109375" style="40" customWidth="1"/>
    <col min="39" max="16384" width="6.85546875" style="36"/>
  </cols>
  <sheetData>
    <row r="1" spans="1:38" ht="23.25" x14ac:dyDescent="0.25">
      <c r="P1" s="112" t="s">
        <v>438</v>
      </c>
      <c r="Q1" s="112"/>
      <c r="R1" s="112"/>
      <c r="S1" s="112"/>
      <c r="T1" s="112"/>
      <c r="U1" s="112"/>
      <c r="V1" s="112"/>
      <c r="W1" s="112"/>
      <c r="X1" s="113"/>
      <c r="Y1" s="113"/>
      <c r="Z1" s="113"/>
      <c r="AA1" s="113"/>
      <c r="AB1" s="113"/>
      <c r="AC1" s="113"/>
      <c r="AD1" s="112"/>
      <c r="AE1" s="112"/>
    </row>
    <row r="2" spans="1:38" ht="16.5" x14ac:dyDescent="0.25">
      <c r="D2" s="38" t="s">
        <v>87</v>
      </c>
      <c r="E2" s="38"/>
      <c r="F2" s="38"/>
      <c r="G2" s="38"/>
      <c r="H2" s="38"/>
      <c r="I2" s="38"/>
      <c r="J2" s="38"/>
      <c r="K2" s="38"/>
      <c r="L2" s="38"/>
      <c r="M2" s="38"/>
    </row>
    <row r="3" spans="1:38" x14ac:dyDescent="0.25">
      <c r="D3" s="41">
        <v>43112</v>
      </c>
      <c r="E3" s="41"/>
      <c r="F3" s="41"/>
      <c r="P3" s="114" t="s">
        <v>439</v>
      </c>
    </row>
    <row r="4" spans="1:38" x14ac:dyDescent="0.25">
      <c r="B4" s="42"/>
      <c r="D4" s="43"/>
      <c r="E4" s="43"/>
      <c r="F4" s="43"/>
      <c r="G4" s="43"/>
      <c r="H4" s="43"/>
      <c r="I4" s="43"/>
      <c r="J4" s="43"/>
      <c r="K4" s="43"/>
      <c r="L4" s="43"/>
      <c r="M4" s="43"/>
      <c r="P4" s="44"/>
    </row>
    <row r="5" spans="1:38" ht="38.25" x14ac:dyDescent="0.25">
      <c r="A5" s="45" t="s">
        <v>435</v>
      </c>
      <c r="B5" s="98" t="s">
        <v>81</v>
      </c>
      <c r="C5" s="45" t="s">
        <v>80</v>
      </c>
      <c r="D5" s="45" t="s">
        <v>88</v>
      </c>
      <c r="E5" s="45" t="s">
        <v>89</v>
      </c>
      <c r="F5" s="45" t="s">
        <v>90</v>
      </c>
      <c r="G5" s="45" t="s">
        <v>91</v>
      </c>
      <c r="H5" s="45" t="s">
        <v>92</v>
      </c>
      <c r="I5" s="45" t="s">
        <v>93</v>
      </c>
      <c r="J5" s="45" t="s">
        <v>94</v>
      </c>
      <c r="K5" s="45" t="s">
        <v>95</v>
      </c>
      <c r="L5" s="45" t="s">
        <v>96</v>
      </c>
      <c r="M5" s="45" t="s">
        <v>97</v>
      </c>
      <c r="N5" s="45" t="s">
        <v>98</v>
      </c>
      <c r="O5" s="45" t="s">
        <v>99</v>
      </c>
      <c r="P5" s="45" t="s">
        <v>100</v>
      </c>
      <c r="Q5" s="45" t="s">
        <v>101</v>
      </c>
      <c r="R5" s="45" t="s">
        <v>298</v>
      </c>
      <c r="S5" s="45" t="s">
        <v>102</v>
      </c>
      <c r="T5" s="45" t="s">
        <v>103</v>
      </c>
      <c r="U5" s="45" t="s">
        <v>104</v>
      </c>
      <c r="V5" s="45" t="s">
        <v>105</v>
      </c>
      <c r="W5" s="45" t="s">
        <v>106</v>
      </c>
      <c r="X5" s="45" t="s">
        <v>107</v>
      </c>
      <c r="Y5" s="45" t="s">
        <v>108</v>
      </c>
      <c r="Z5" s="45" t="s">
        <v>109</v>
      </c>
      <c r="AA5" s="45" t="s">
        <v>299</v>
      </c>
      <c r="AB5" s="45" t="s">
        <v>110</v>
      </c>
      <c r="AC5" s="45" t="s">
        <v>111</v>
      </c>
      <c r="AD5" s="45" t="s">
        <v>112</v>
      </c>
      <c r="AE5" s="45" t="s">
        <v>113</v>
      </c>
      <c r="AG5" s="45" t="s">
        <v>293</v>
      </c>
      <c r="AH5" s="45" t="s">
        <v>294</v>
      </c>
      <c r="AJ5" s="67" t="s">
        <v>295</v>
      </c>
      <c r="AK5" s="67" t="s">
        <v>296</v>
      </c>
      <c r="AL5" s="67" t="s">
        <v>297</v>
      </c>
    </row>
    <row r="6" spans="1:38" x14ac:dyDescent="0.25">
      <c r="A6" s="111"/>
      <c r="B6" s="99">
        <v>20000</v>
      </c>
      <c r="C6" s="46" t="s">
        <v>114</v>
      </c>
      <c r="D6" s="47">
        <f t="shared" ref="D6:AE6" si="0">SUM(D7:D99)</f>
        <v>25000</v>
      </c>
      <c r="E6" s="47">
        <f t="shared" si="0"/>
        <v>105050</v>
      </c>
      <c r="F6" s="47">
        <f t="shared" si="0"/>
        <v>174950</v>
      </c>
      <c r="G6" s="47">
        <f t="shared" si="0"/>
        <v>183750</v>
      </c>
      <c r="H6" s="47">
        <f t="shared" si="0"/>
        <v>207350</v>
      </c>
      <c r="I6" s="47">
        <f t="shared" si="0"/>
        <v>182550</v>
      </c>
      <c r="J6" s="47">
        <f t="shared" si="0"/>
        <v>147550</v>
      </c>
      <c r="K6" s="47">
        <f t="shared" si="0"/>
        <v>142450</v>
      </c>
      <c r="L6" s="47">
        <f t="shared" si="0"/>
        <v>166050</v>
      </c>
      <c r="M6" s="47">
        <f t="shared" si="0"/>
        <v>184500</v>
      </c>
      <c r="N6" s="47">
        <f t="shared" si="0"/>
        <v>221550</v>
      </c>
      <c r="O6" s="47">
        <f t="shared" si="0"/>
        <v>148900</v>
      </c>
      <c r="P6" s="47">
        <f t="shared" si="0"/>
        <v>1889650</v>
      </c>
      <c r="Q6" s="48">
        <f>SUM($D6:J6)</f>
        <v>1026200</v>
      </c>
      <c r="R6" s="47">
        <f t="shared" si="0"/>
        <v>1334700</v>
      </c>
      <c r="S6" s="47">
        <f t="shared" si="0"/>
        <v>-384300.79</v>
      </c>
      <c r="T6" s="47">
        <f t="shared" si="0"/>
        <v>1505349.21</v>
      </c>
      <c r="U6" s="47">
        <f t="shared" si="0"/>
        <v>22842.19</v>
      </c>
      <c r="V6" s="47">
        <f t="shared" si="0"/>
        <v>0</v>
      </c>
      <c r="W6" s="47">
        <f t="shared" si="0"/>
        <v>0</v>
      </c>
      <c r="X6" s="47">
        <f t="shared" si="0"/>
        <v>35427.42</v>
      </c>
      <c r="Y6" s="47">
        <f t="shared" si="0"/>
        <v>201059.44000000003</v>
      </c>
      <c r="Z6" s="47">
        <f t="shared" si="0"/>
        <v>259329.05000000002</v>
      </c>
      <c r="AA6" s="47">
        <f t="shared" si="0"/>
        <v>691070.15999999992</v>
      </c>
      <c r="AB6" s="47">
        <f t="shared" si="0"/>
        <v>1246020.1600000001</v>
      </c>
      <c r="AC6" s="47">
        <f t="shared" si="0"/>
        <v>450425.76999999996</v>
      </c>
      <c r="AD6" s="47">
        <f t="shared" si="0"/>
        <v>709754.82000000007</v>
      </c>
      <c r="AE6" s="47">
        <f t="shared" si="0"/>
        <v>795594.39</v>
      </c>
      <c r="AG6" s="48">
        <f>IF(AE6&lt;0,AE6,0)</f>
        <v>0</v>
      </c>
      <c r="AH6" s="48"/>
      <c r="AJ6" s="48"/>
      <c r="AK6" s="48"/>
      <c r="AL6" s="48"/>
    </row>
    <row r="7" spans="1:38" ht="22.5" x14ac:dyDescent="0.25">
      <c r="A7" s="111">
        <f>LEFT(B7,2)*100</f>
        <v>2100</v>
      </c>
      <c r="B7" s="100">
        <v>2110100</v>
      </c>
      <c r="C7" s="49" t="s">
        <v>115</v>
      </c>
      <c r="D7" s="50">
        <v>0</v>
      </c>
      <c r="E7" s="50">
        <v>0</v>
      </c>
      <c r="F7" s="50">
        <v>0</v>
      </c>
      <c r="G7" s="50">
        <v>0</v>
      </c>
      <c r="H7" s="50">
        <v>0</v>
      </c>
      <c r="I7" s="50">
        <v>0</v>
      </c>
      <c r="J7" s="50">
        <v>0</v>
      </c>
      <c r="K7" s="50">
        <v>0</v>
      </c>
      <c r="L7" s="50">
        <v>0</v>
      </c>
      <c r="M7" s="50">
        <v>150</v>
      </c>
      <c r="N7" s="50">
        <v>0</v>
      </c>
      <c r="O7" s="50">
        <v>0</v>
      </c>
      <c r="P7" s="50">
        <v>150</v>
      </c>
      <c r="Q7" s="48">
        <f>SUM($D7:K7)</f>
        <v>0</v>
      </c>
      <c r="R7" s="48">
        <f>SUM($D7:L7)</f>
        <v>0</v>
      </c>
      <c r="S7" s="51">
        <v>0</v>
      </c>
      <c r="T7" s="51">
        <f t="shared" ref="T7:T70" si="1">P7+S7</f>
        <v>150</v>
      </c>
      <c r="U7" s="51">
        <v>0</v>
      </c>
      <c r="V7" s="51">
        <v>0</v>
      </c>
      <c r="W7" s="51">
        <v>0</v>
      </c>
      <c r="X7" s="51">
        <v>0</v>
      </c>
      <c r="Y7" s="51">
        <v>0</v>
      </c>
      <c r="Z7" s="51">
        <f t="shared" ref="Z7:Z70" si="2">SUM(U7:Y7)</f>
        <v>0</v>
      </c>
      <c r="AA7" s="51">
        <f t="shared" ref="AA7:AA70" si="3">R7+S7-Z7</f>
        <v>0</v>
      </c>
      <c r="AB7" s="51">
        <f t="shared" ref="AB7:AB70" si="4">P7+S7-Z7</f>
        <v>150</v>
      </c>
      <c r="AC7" s="51">
        <f>IF(P7=AB7,50,0)</f>
        <v>50</v>
      </c>
      <c r="AD7" s="48">
        <f>Z7+AC7</f>
        <v>50</v>
      </c>
      <c r="AE7" s="48">
        <f>T7-AD7</f>
        <v>100</v>
      </c>
      <c r="AG7" s="48">
        <f t="shared" ref="AG7:AG70" si="5">IF(AE7&lt;0,AE7,0)</f>
        <v>0</v>
      </c>
      <c r="AH7" s="48">
        <f t="shared" ref="AH7:AH70" si="6">IF(AE7&gt;0,AE7,0)</f>
        <v>100</v>
      </c>
      <c r="AJ7" s="48"/>
      <c r="AK7" s="48"/>
      <c r="AL7" s="48"/>
    </row>
    <row r="8" spans="1:38" x14ac:dyDescent="0.25">
      <c r="A8" s="111">
        <f t="shared" ref="A8:A71" si="7">LEFT(B8,2)*100</f>
        <v>2100</v>
      </c>
      <c r="B8" s="100">
        <v>2110200</v>
      </c>
      <c r="C8" s="49" t="s">
        <v>116</v>
      </c>
      <c r="D8" s="50">
        <v>15000</v>
      </c>
      <c r="E8" s="50">
        <v>25000</v>
      </c>
      <c r="F8" s="50">
        <v>10000</v>
      </c>
      <c r="G8" s="50">
        <v>5000</v>
      </c>
      <c r="H8" s="50">
        <v>15000</v>
      </c>
      <c r="I8" s="50">
        <v>5000</v>
      </c>
      <c r="J8" s="50">
        <v>15000</v>
      </c>
      <c r="K8" s="50">
        <v>10000</v>
      </c>
      <c r="L8" s="50">
        <v>25000</v>
      </c>
      <c r="M8" s="50">
        <v>30000</v>
      </c>
      <c r="N8" s="50">
        <v>60000</v>
      </c>
      <c r="O8" s="50">
        <v>30000</v>
      </c>
      <c r="P8" s="50">
        <v>245000</v>
      </c>
      <c r="Q8" s="48">
        <f>SUM($D8:K8)</f>
        <v>100000</v>
      </c>
      <c r="R8" s="48">
        <f>SUM($D8:L8)</f>
        <v>125000</v>
      </c>
      <c r="S8" s="51">
        <v>0</v>
      </c>
      <c r="T8" s="51">
        <f t="shared" si="1"/>
        <v>245000</v>
      </c>
      <c r="U8" s="51">
        <v>2827.37</v>
      </c>
      <c r="V8" s="51">
        <v>0</v>
      </c>
      <c r="W8" s="51">
        <v>0</v>
      </c>
      <c r="X8" s="51">
        <v>5405.73</v>
      </c>
      <c r="Y8" s="51">
        <v>25588.45</v>
      </c>
      <c r="Z8" s="51">
        <f t="shared" si="2"/>
        <v>33821.550000000003</v>
      </c>
      <c r="AA8" s="51">
        <f>R8+S8-Z8</f>
        <v>91178.45</v>
      </c>
      <c r="AB8" s="51">
        <f t="shared" si="4"/>
        <v>211178.45</v>
      </c>
      <c r="AC8" s="54">
        <v>21753.079999999998</v>
      </c>
      <c r="AD8" s="48">
        <f t="shared" ref="AD8:AD71" si="8">Z8+AC8</f>
        <v>55574.630000000005</v>
      </c>
      <c r="AE8" s="48">
        <f t="shared" ref="AE8:AE71" si="9">T8-AD8</f>
        <v>189425.37</v>
      </c>
      <c r="AG8" s="48">
        <f t="shared" si="5"/>
        <v>0</v>
      </c>
      <c r="AH8" s="48">
        <f t="shared" si="6"/>
        <v>189425.37</v>
      </c>
      <c r="AJ8" s="48"/>
      <c r="AK8" s="48">
        <v>150000</v>
      </c>
      <c r="AL8" s="48">
        <v>70000</v>
      </c>
    </row>
    <row r="9" spans="1:38" ht="22.5" x14ac:dyDescent="0.25">
      <c r="A9" s="111">
        <f t="shared" si="7"/>
        <v>2100</v>
      </c>
      <c r="B9" s="100">
        <v>2110300</v>
      </c>
      <c r="C9" s="49" t="s">
        <v>117</v>
      </c>
      <c r="D9" s="50">
        <v>0</v>
      </c>
      <c r="E9" s="50">
        <v>0</v>
      </c>
      <c r="F9" s="50">
        <v>0</v>
      </c>
      <c r="G9" s="50">
        <v>0</v>
      </c>
      <c r="H9" s="50">
        <v>0</v>
      </c>
      <c r="I9" s="50">
        <v>0</v>
      </c>
      <c r="J9" s="50">
        <v>0</v>
      </c>
      <c r="K9" s="50">
        <v>0</v>
      </c>
      <c r="L9" s="50">
        <v>0</v>
      </c>
      <c r="M9" s="50">
        <v>150</v>
      </c>
      <c r="N9" s="50">
        <v>0</v>
      </c>
      <c r="O9" s="50">
        <v>0</v>
      </c>
      <c r="P9" s="50">
        <v>150</v>
      </c>
      <c r="Q9" s="48">
        <f>SUM($D9:K9)</f>
        <v>0</v>
      </c>
      <c r="R9" s="48">
        <f>SUM($D9:L9)</f>
        <v>0</v>
      </c>
      <c r="S9" s="51">
        <v>0</v>
      </c>
      <c r="T9" s="51">
        <f t="shared" si="1"/>
        <v>150</v>
      </c>
      <c r="U9" s="51">
        <v>48.93</v>
      </c>
      <c r="V9" s="51">
        <v>0</v>
      </c>
      <c r="W9" s="51">
        <v>0</v>
      </c>
      <c r="X9" s="51">
        <v>0</v>
      </c>
      <c r="Y9" s="51">
        <v>0</v>
      </c>
      <c r="Z9" s="51">
        <f t="shared" si="2"/>
        <v>48.93</v>
      </c>
      <c r="AA9" s="51">
        <f t="shared" si="3"/>
        <v>-48.93</v>
      </c>
      <c r="AB9" s="51">
        <f t="shared" si="4"/>
        <v>101.07</v>
      </c>
      <c r="AC9" s="51">
        <f t="shared" ref="AC9:AC72" si="10">IF(P9=AB9,50,0)</f>
        <v>0</v>
      </c>
      <c r="AD9" s="48">
        <f t="shared" si="8"/>
        <v>48.93</v>
      </c>
      <c r="AE9" s="48">
        <f t="shared" si="9"/>
        <v>101.07</v>
      </c>
      <c r="AG9" s="48">
        <f t="shared" si="5"/>
        <v>0</v>
      </c>
      <c r="AH9" s="48">
        <f t="shared" si="6"/>
        <v>101.07</v>
      </c>
      <c r="AJ9" s="48"/>
      <c r="AK9" s="48"/>
      <c r="AL9" s="48"/>
    </row>
    <row r="10" spans="1:38" x14ac:dyDescent="0.25">
      <c r="A10" s="111">
        <f t="shared" si="7"/>
        <v>2100</v>
      </c>
      <c r="B10" s="100">
        <v>2110400</v>
      </c>
      <c r="C10" s="49" t="s">
        <v>118</v>
      </c>
      <c r="D10" s="50">
        <v>0</v>
      </c>
      <c r="E10" s="50">
        <v>0</v>
      </c>
      <c r="F10" s="50">
        <v>0</v>
      </c>
      <c r="G10" s="50">
        <v>0</v>
      </c>
      <c r="H10" s="50">
        <v>0</v>
      </c>
      <c r="I10" s="50">
        <v>0</v>
      </c>
      <c r="J10" s="50">
        <v>0</v>
      </c>
      <c r="K10" s="50">
        <v>0</v>
      </c>
      <c r="L10" s="50">
        <v>0</v>
      </c>
      <c r="M10" s="50">
        <v>500</v>
      </c>
      <c r="N10" s="50">
        <v>0</v>
      </c>
      <c r="O10" s="50">
        <v>0</v>
      </c>
      <c r="P10" s="50">
        <v>500</v>
      </c>
      <c r="Q10" s="48">
        <f>SUM($D10:K10)</f>
        <v>0</v>
      </c>
      <c r="R10" s="48">
        <f>SUM($D10:L10)</f>
        <v>0</v>
      </c>
      <c r="S10" s="51">
        <v>0</v>
      </c>
      <c r="T10" s="51">
        <f t="shared" si="1"/>
        <v>500</v>
      </c>
      <c r="U10" s="51">
        <v>0</v>
      </c>
      <c r="V10" s="51">
        <v>0</v>
      </c>
      <c r="W10" s="51">
        <v>0</v>
      </c>
      <c r="X10" s="51">
        <v>0</v>
      </c>
      <c r="Y10" s="51">
        <v>0</v>
      </c>
      <c r="Z10" s="51">
        <f t="shared" si="2"/>
        <v>0</v>
      </c>
      <c r="AA10" s="51">
        <f t="shared" si="3"/>
        <v>0</v>
      </c>
      <c r="AB10" s="51">
        <f t="shared" si="4"/>
        <v>500</v>
      </c>
      <c r="AC10" s="51">
        <f t="shared" si="10"/>
        <v>50</v>
      </c>
      <c r="AD10" s="48">
        <f t="shared" si="8"/>
        <v>50</v>
      </c>
      <c r="AE10" s="48">
        <f t="shared" si="9"/>
        <v>450</v>
      </c>
      <c r="AG10" s="48">
        <f t="shared" si="5"/>
        <v>0</v>
      </c>
      <c r="AH10" s="48">
        <f t="shared" si="6"/>
        <v>450</v>
      </c>
      <c r="AJ10" s="48"/>
      <c r="AK10" s="48"/>
      <c r="AL10" s="48"/>
    </row>
    <row r="11" spans="1:38" ht="22.5" x14ac:dyDescent="0.25">
      <c r="A11" s="111">
        <f t="shared" si="7"/>
        <v>2100</v>
      </c>
      <c r="B11" s="100">
        <v>2110500</v>
      </c>
      <c r="C11" s="49" t="s">
        <v>119</v>
      </c>
      <c r="D11" s="50">
        <v>0</v>
      </c>
      <c r="E11" s="50">
        <v>0</v>
      </c>
      <c r="F11" s="50">
        <v>0</v>
      </c>
      <c r="G11" s="50">
        <v>0</v>
      </c>
      <c r="H11" s="50">
        <v>0</v>
      </c>
      <c r="I11" s="50">
        <v>0</v>
      </c>
      <c r="J11" s="50">
        <v>0</v>
      </c>
      <c r="K11" s="50">
        <v>0</v>
      </c>
      <c r="L11" s="50">
        <v>0</v>
      </c>
      <c r="M11" s="50">
        <v>500</v>
      </c>
      <c r="N11" s="50">
        <v>0</v>
      </c>
      <c r="O11" s="50">
        <v>0</v>
      </c>
      <c r="P11" s="50">
        <v>500</v>
      </c>
      <c r="Q11" s="48">
        <f>SUM($D11:K11)</f>
        <v>0</v>
      </c>
      <c r="R11" s="48">
        <f>SUM($D11:L11)</f>
        <v>0</v>
      </c>
      <c r="S11" s="51">
        <v>0</v>
      </c>
      <c r="T11" s="51">
        <f t="shared" si="1"/>
        <v>500</v>
      </c>
      <c r="U11" s="51">
        <v>0</v>
      </c>
      <c r="V11" s="51">
        <v>0</v>
      </c>
      <c r="W11" s="51">
        <v>0</v>
      </c>
      <c r="X11" s="51">
        <v>0</v>
      </c>
      <c r="Y11" s="51">
        <v>0</v>
      </c>
      <c r="Z11" s="51">
        <f t="shared" si="2"/>
        <v>0</v>
      </c>
      <c r="AA11" s="51">
        <f t="shared" si="3"/>
        <v>0</v>
      </c>
      <c r="AB11" s="51">
        <f t="shared" si="4"/>
        <v>500</v>
      </c>
      <c r="AC11" s="51">
        <f t="shared" si="10"/>
        <v>50</v>
      </c>
      <c r="AD11" s="48">
        <f t="shared" si="8"/>
        <v>50</v>
      </c>
      <c r="AE11" s="48">
        <f t="shared" si="9"/>
        <v>450</v>
      </c>
      <c r="AG11" s="48">
        <f t="shared" si="5"/>
        <v>0</v>
      </c>
      <c r="AH11" s="48">
        <f t="shared" si="6"/>
        <v>450</v>
      </c>
      <c r="AJ11" s="48"/>
      <c r="AK11" s="48"/>
      <c r="AL11" s="48"/>
    </row>
    <row r="12" spans="1:38" ht="22.5" x14ac:dyDescent="0.25">
      <c r="A12" s="111">
        <f t="shared" si="7"/>
        <v>2100</v>
      </c>
      <c r="B12" s="100">
        <v>2110600</v>
      </c>
      <c r="C12" s="49" t="s">
        <v>120</v>
      </c>
      <c r="D12" s="50">
        <v>3000</v>
      </c>
      <c r="E12" s="50">
        <v>12000</v>
      </c>
      <c r="F12" s="50">
        <v>12000</v>
      </c>
      <c r="G12" s="50">
        <v>7000</v>
      </c>
      <c r="H12" s="50">
        <v>7000</v>
      </c>
      <c r="I12" s="50">
        <v>7000</v>
      </c>
      <c r="J12" s="50">
        <v>10000</v>
      </c>
      <c r="K12" s="50">
        <v>10000</v>
      </c>
      <c r="L12" s="50">
        <v>10000</v>
      </c>
      <c r="M12" s="50">
        <v>13000</v>
      </c>
      <c r="N12" s="50">
        <v>14000</v>
      </c>
      <c r="O12" s="50">
        <v>0</v>
      </c>
      <c r="P12" s="50">
        <v>105000</v>
      </c>
      <c r="Q12" s="48">
        <f>SUM($D12:K12)</f>
        <v>68000</v>
      </c>
      <c r="R12" s="48">
        <f>SUM($D12:L12)</f>
        <v>78000</v>
      </c>
      <c r="S12" s="51">
        <v>0</v>
      </c>
      <c r="T12" s="51">
        <f t="shared" si="1"/>
        <v>105000</v>
      </c>
      <c r="U12" s="51">
        <v>2235.09</v>
      </c>
      <c r="V12" s="51">
        <v>0</v>
      </c>
      <c r="W12" s="51">
        <v>0</v>
      </c>
      <c r="X12" s="51">
        <v>7335.39</v>
      </c>
      <c r="Y12" s="51">
        <v>22333.71</v>
      </c>
      <c r="Z12" s="51">
        <f t="shared" si="2"/>
        <v>31904.19</v>
      </c>
      <c r="AA12" s="51">
        <f t="shared" si="3"/>
        <v>46095.81</v>
      </c>
      <c r="AB12" s="51">
        <f t="shared" si="4"/>
        <v>73095.81</v>
      </c>
      <c r="AC12" s="54">
        <v>16095.81</v>
      </c>
      <c r="AD12" s="48">
        <f t="shared" si="8"/>
        <v>48000</v>
      </c>
      <c r="AE12" s="48">
        <f t="shared" si="9"/>
        <v>57000</v>
      </c>
      <c r="AG12" s="48">
        <f t="shared" si="5"/>
        <v>0</v>
      </c>
      <c r="AH12" s="48">
        <f t="shared" si="6"/>
        <v>57000</v>
      </c>
      <c r="AJ12" s="48"/>
      <c r="AK12" s="48">
        <v>10000</v>
      </c>
      <c r="AL12" s="48">
        <v>30000</v>
      </c>
    </row>
    <row r="13" spans="1:38" ht="22.5" x14ac:dyDescent="0.25">
      <c r="A13" s="111">
        <f t="shared" si="7"/>
        <v>2100</v>
      </c>
      <c r="B13" s="100">
        <v>2110700</v>
      </c>
      <c r="C13" s="49" t="s">
        <v>121</v>
      </c>
      <c r="D13" s="50">
        <v>0</v>
      </c>
      <c r="E13" s="50">
        <v>0</v>
      </c>
      <c r="F13" s="50">
        <v>0</v>
      </c>
      <c r="G13" s="50">
        <v>0</v>
      </c>
      <c r="H13" s="50">
        <v>0</v>
      </c>
      <c r="I13" s="50">
        <v>0</v>
      </c>
      <c r="J13" s="50">
        <v>0</v>
      </c>
      <c r="K13" s="50">
        <v>0</v>
      </c>
      <c r="L13" s="50">
        <v>0</v>
      </c>
      <c r="M13" s="50">
        <v>100</v>
      </c>
      <c r="N13" s="50">
        <v>0</v>
      </c>
      <c r="O13" s="50">
        <v>0</v>
      </c>
      <c r="P13" s="50">
        <v>100</v>
      </c>
      <c r="Q13" s="48">
        <f>SUM($D13:K13)</f>
        <v>0</v>
      </c>
      <c r="R13" s="48">
        <f>SUM($D13:L13)</f>
        <v>0</v>
      </c>
      <c r="S13" s="51">
        <v>0</v>
      </c>
      <c r="T13" s="51">
        <f t="shared" si="1"/>
        <v>100</v>
      </c>
      <c r="U13" s="51">
        <v>0</v>
      </c>
      <c r="V13" s="51">
        <v>0</v>
      </c>
      <c r="W13" s="51">
        <v>0</v>
      </c>
      <c r="X13" s="51">
        <v>0</v>
      </c>
      <c r="Y13" s="51">
        <v>0</v>
      </c>
      <c r="Z13" s="51">
        <f t="shared" si="2"/>
        <v>0</v>
      </c>
      <c r="AA13" s="51">
        <f t="shared" si="3"/>
        <v>0</v>
      </c>
      <c r="AB13" s="51">
        <f t="shared" si="4"/>
        <v>100</v>
      </c>
      <c r="AC13" s="51">
        <f t="shared" si="10"/>
        <v>50</v>
      </c>
      <c r="AD13" s="48">
        <f t="shared" si="8"/>
        <v>50</v>
      </c>
      <c r="AE13" s="48">
        <f t="shared" si="9"/>
        <v>50</v>
      </c>
      <c r="AG13" s="48">
        <f t="shared" si="5"/>
        <v>0</v>
      </c>
      <c r="AH13" s="48">
        <f t="shared" si="6"/>
        <v>50</v>
      </c>
      <c r="AJ13" s="48"/>
      <c r="AK13" s="48"/>
      <c r="AL13" s="48"/>
    </row>
    <row r="14" spans="1:38" ht="22.5" x14ac:dyDescent="0.25">
      <c r="A14" s="111">
        <f t="shared" si="7"/>
        <v>2100</v>
      </c>
      <c r="B14" s="100">
        <v>2120100</v>
      </c>
      <c r="C14" s="49" t="s">
        <v>122</v>
      </c>
      <c r="D14" s="50">
        <v>0</v>
      </c>
      <c r="E14" s="50">
        <v>0</v>
      </c>
      <c r="F14" s="50">
        <v>0</v>
      </c>
      <c r="G14" s="50">
        <v>0</v>
      </c>
      <c r="H14" s="50">
        <v>0</v>
      </c>
      <c r="I14" s="50">
        <v>0</v>
      </c>
      <c r="J14" s="50">
        <v>0</v>
      </c>
      <c r="K14" s="50">
        <v>0</v>
      </c>
      <c r="L14" s="50">
        <v>0</v>
      </c>
      <c r="M14" s="50">
        <v>100</v>
      </c>
      <c r="N14" s="50">
        <v>0</v>
      </c>
      <c r="O14" s="50">
        <v>0</v>
      </c>
      <c r="P14" s="50">
        <v>100</v>
      </c>
      <c r="Q14" s="48">
        <f>SUM($D14:K14)</f>
        <v>0</v>
      </c>
      <c r="R14" s="48">
        <f>SUM($D14:L14)</f>
        <v>0</v>
      </c>
      <c r="S14" s="51">
        <v>0</v>
      </c>
      <c r="T14" s="51">
        <f t="shared" si="1"/>
        <v>100</v>
      </c>
      <c r="U14" s="51">
        <v>0</v>
      </c>
      <c r="V14" s="51">
        <v>0</v>
      </c>
      <c r="W14" s="51">
        <v>0</v>
      </c>
      <c r="X14" s="51">
        <v>0</v>
      </c>
      <c r="Y14" s="51">
        <v>0</v>
      </c>
      <c r="Z14" s="51">
        <f t="shared" si="2"/>
        <v>0</v>
      </c>
      <c r="AA14" s="51">
        <f t="shared" si="3"/>
        <v>0</v>
      </c>
      <c r="AB14" s="51">
        <f t="shared" si="4"/>
        <v>100</v>
      </c>
      <c r="AC14" s="51">
        <f t="shared" si="10"/>
        <v>50</v>
      </c>
      <c r="AD14" s="48">
        <f t="shared" si="8"/>
        <v>50</v>
      </c>
      <c r="AE14" s="48">
        <f t="shared" si="9"/>
        <v>50</v>
      </c>
      <c r="AG14" s="48">
        <f t="shared" si="5"/>
        <v>0</v>
      </c>
      <c r="AH14" s="48">
        <f t="shared" si="6"/>
        <v>50</v>
      </c>
      <c r="AJ14" s="48"/>
      <c r="AK14" s="48"/>
      <c r="AL14" s="48"/>
    </row>
    <row r="15" spans="1:38" x14ac:dyDescent="0.25">
      <c r="A15" s="111">
        <f t="shared" si="7"/>
        <v>2100</v>
      </c>
      <c r="B15" s="100">
        <v>2120200</v>
      </c>
      <c r="C15" s="49" t="s">
        <v>123</v>
      </c>
      <c r="D15" s="50">
        <v>0</v>
      </c>
      <c r="E15" s="50">
        <v>0</v>
      </c>
      <c r="F15" s="50">
        <v>0</v>
      </c>
      <c r="G15" s="50">
        <v>0</v>
      </c>
      <c r="H15" s="50">
        <v>0</v>
      </c>
      <c r="I15" s="50">
        <v>0</v>
      </c>
      <c r="J15" s="50">
        <v>0</v>
      </c>
      <c r="K15" s="50">
        <v>0</v>
      </c>
      <c r="L15" s="50">
        <v>0</v>
      </c>
      <c r="M15" s="50">
        <v>100</v>
      </c>
      <c r="N15" s="50">
        <v>0</v>
      </c>
      <c r="O15" s="50">
        <v>0</v>
      </c>
      <c r="P15" s="50">
        <v>100</v>
      </c>
      <c r="Q15" s="48">
        <f>SUM($D15:K15)</f>
        <v>0</v>
      </c>
      <c r="R15" s="48">
        <f>SUM($D15:L15)</f>
        <v>0</v>
      </c>
      <c r="S15" s="51">
        <v>0</v>
      </c>
      <c r="T15" s="51">
        <f t="shared" si="1"/>
        <v>100</v>
      </c>
      <c r="U15" s="51">
        <v>0</v>
      </c>
      <c r="V15" s="51">
        <v>0</v>
      </c>
      <c r="W15" s="51">
        <v>0</v>
      </c>
      <c r="X15" s="51">
        <v>0</v>
      </c>
      <c r="Y15" s="51">
        <v>0</v>
      </c>
      <c r="Z15" s="51">
        <f t="shared" si="2"/>
        <v>0</v>
      </c>
      <c r="AA15" s="51">
        <f t="shared" si="3"/>
        <v>0</v>
      </c>
      <c r="AB15" s="51">
        <f t="shared" si="4"/>
        <v>100</v>
      </c>
      <c r="AC15" s="51">
        <f t="shared" si="10"/>
        <v>50</v>
      </c>
      <c r="AD15" s="48">
        <f t="shared" si="8"/>
        <v>50</v>
      </c>
      <c r="AE15" s="48">
        <f t="shared" si="9"/>
        <v>50</v>
      </c>
      <c r="AG15" s="48">
        <f t="shared" si="5"/>
        <v>0</v>
      </c>
      <c r="AH15" s="48">
        <f t="shared" si="6"/>
        <v>50</v>
      </c>
      <c r="AJ15" s="48"/>
      <c r="AK15" s="48"/>
      <c r="AL15" s="48"/>
    </row>
    <row r="16" spans="1:38" ht="22.5" x14ac:dyDescent="0.25">
      <c r="A16" s="111">
        <f t="shared" si="7"/>
        <v>2100</v>
      </c>
      <c r="B16" s="100">
        <v>2120300</v>
      </c>
      <c r="C16" s="49" t="s">
        <v>119</v>
      </c>
      <c r="D16" s="50">
        <v>0</v>
      </c>
      <c r="E16" s="50">
        <v>0</v>
      </c>
      <c r="F16" s="50">
        <v>0</v>
      </c>
      <c r="G16" s="50">
        <v>0</v>
      </c>
      <c r="H16" s="50">
        <v>0</v>
      </c>
      <c r="I16" s="50">
        <v>0</v>
      </c>
      <c r="J16" s="50">
        <v>0</v>
      </c>
      <c r="K16" s="50">
        <v>0</v>
      </c>
      <c r="L16" s="50">
        <v>0</v>
      </c>
      <c r="M16" s="50">
        <v>100</v>
      </c>
      <c r="N16" s="50">
        <v>0</v>
      </c>
      <c r="O16" s="50">
        <v>0</v>
      </c>
      <c r="P16" s="50">
        <v>100</v>
      </c>
      <c r="Q16" s="48">
        <f>SUM($D16:K16)</f>
        <v>0</v>
      </c>
      <c r="R16" s="48">
        <f>SUM($D16:L16)</f>
        <v>0</v>
      </c>
      <c r="S16" s="51">
        <v>0</v>
      </c>
      <c r="T16" s="51">
        <f t="shared" si="1"/>
        <v>100</v>
      </c>
      <c r="U16" s="51">
        <v>0</v>
      </c>
      <c r="V16" s="51">
        <v>0</v>
      </c>
      <c r="W16" s="51">
        <v>0</v>
      </c>
      <c r="X16" s="51">
        <v>0</v>
      </c>
      <c r="Y16" s="51">
        <v>0</v>
      </c>
      <c r="Z16" s="51">
        <f t="shared" si="2"/>
        <v>0</v>
      </c>
      <c r="AA16" s="51">
        <f t="shared" si="3"/>
        <v>0</v>
      </c>
      <c r="AB16" s="51">
        <f t="shared" si="4"/>
        <v>100</v>
      </c>
      <c r="AC16" s="51">
        <f t="shared" si="10"/>
        <v>50</v>
      </c>
      <c r="AD16" s="48">
        <f t="shared" si="8"/>
        <v>50</v>
      </c>
      <c r="AE16" s="48">
        <f t="shared" si="9"/>
        <v>50</v>
      </c>
      <c r="AG16" s="48">
        <f t="shared" si="5"/>
        <v>0</v>
      </c>
      <c r="AH16" s="48">
        <f t="shared" si="6"/>
        <v>50</v>
      </c>
      <c r="AJ16" s="48"/>
      <c r="AK16" s="48"/>
      <c r="AL16" s="48"/>
    </row>
    <row r="17" spans="1:38" ht="22.5" x14ac:dyDescent="0.25">
      <c r="A17" s="111">
        <f t="shared" si="7"/>
        <v>2100</v>
      </c>
      <c r="B17" s="100">
        <v>2120400</v>
      </c>
      <c r="C17" s="49" t="s">
        <v>124</v>
      </c>
      <c r="D17" s="50">
        <v>0</v>
      </c>
      <c r="E17" s="50">
        <v>0</v>
      </c>
      <c r="F17" s="50">
        <v>0</v>
      </c>
      <c r="G17" s="50">
        <v>0</v>
      </c>
      <c r="H17" s="50">
        <v>0</v>
      </c>
      <c r="I17" s="50">
        <v>0</v>
      </c>
      <c r="J17" s="50">
        <v>0</v>
      </c>
      <c r="K17" s="50">
        <v>0</v>
      </c>
      <c r="L17" s="50">
        <v>0</v>
      </c>
      <c r="M17" s="50">
        <v>400</v>
      </c>
      <c r="N17" s="50">
        <v>0</v>
      </c>
      <c r="O17" s="50">
        <v>0</v>
      </c>
      <c r="P17" s="50">
        <v>400</v>
      </c>
      <c r="Q17" s="48">
        <f>SUM($D17:K17)</f>
        <v>0</v>
      </c>
      <c r="R17" s="48">
        <f>SUM($D17:L17)</f>
        <v>0</v>
      </c>
      <c r="S17" s="51">
        <v>0</v>
      </c>
      <c r="T17" s="51">
        <f t="shared" si="1"/>
        <v>400</v>
      </c>
      <c r="U17" s="51">
        <v>0</v>
      </c>
      <c r="V17" s="51">
        <v>0</v>
      </c>
      <c r="W17" s="51">
        <v>0</v>
      </c>
      <c r="X17" s="51">
        <v>0</v>
      </c>
      <c r="Y17" s="51">
        <v>0</v>
      </c>
      <c r="Z17" s="51">
        <f t="shared" si="2"/>
        <v>0</v>
      </c>
      <c r="AA17" s="51">
        <f t="shared" si="3"/>
        <v>0</v>
      </c>
      <c r="AB17" s="51">
        <f t="shared" si="4"/>
        <v>400</v>
      </c>
      <c r="AC17" s="51">
        <f t="shared" si="10"/>
        <v>50</v>
      </c>
      <c r="AD17" s="48">
        <f t="shared" si="8"/>
        <v>50</v>
      </c>
      <c r="AE17" s="48">
        <f t="shared" si="9"/>
        <v>350</v>
      </c>
      <c r="AG17" s="48">
        <f t="shared" si="5"/>
        <v>0</v>
      </c>
      <c r="AH17" s="48">
        <f t="shared" si="6"/>
        <v>350</v>
      </c>
      <c r="AJ17" s="48"/>
      <c r="AK17" s="48"/>
      <c r="AL17" s="48"/>
    </row>
    <row r="18" spans="1:38" ht="22.5" x14ac:dyDescent="0.25">
      <c r="A18" s="111">
        <f t="shared" si="7"/>
        <v>2100</v>
      </c>
      <c r="B18" s="100">
        <v>2130100</v>
      </c>
      <c r="C18" s="49" t="s">
        <v>125</v>
      </c>
      <c r="D18" s="50">
        <v>0</v>
      </c>
      <c r="E18" s="50">
        <v>0</v>
      </c>
      <c r="F18" s="50">
        <v>0</v>
      </c>
      <c r="G18" s="50">
        <v>0</v>
      </c>
      <c r="H18" s="50">
        <v>0</v>
      </c>
      <c r="I18" s="50">
        <v>0</v>
      </c>
      <c r="J18" s="50">
        <v>0</v>
      </c>
      <c r="K18" s="50">
        <v>0</v>
      </c>
      <c r="L18" s="50">
        <v>0</v>
      </c>
      <c r="M18" s="50">
        <v>300</v>
      </c>
      <c r="N18" s="50">
        <v>0</v>
      </c>
      <c r="O18" s="50">
        <v>0</v>
      </c>
      <c r="P18" s="50">
        <v>300</v>
      </c>
      <c r="Q18" s="48">
        <f>SUM($D18:K18)</f>
        <v>0</v>
      </c>
      <c r="R18" s="48">
        <f>SUM($D18:L18)</f>
        <v>0</v>
      </c>
      <c r="S18" s="51">
        <v>0</v>
      </c>
      <c r="T18" s="51">
        <f t="shared" si="1"/>
        <v>300</v>
      </c>
      <c r="U18" s="51">
        <v>0</v>
      </c>
      <c r="V18" s="51">
        <v>0</v>
      </c>
      <c r="W18" s="51">
        <v>0</v>
      </c>
      <c r="X18" s="51">
        <v>0</v>
      </c>
      <c r="Y18" s="51">
        <v>0</v>
      </c>
      <c r="Z18" s="51">
        <f t="shared" si="2"/>
        <v>0</v>
      </c>
      <c r="AA18" s="51">
        <f t="shared" si="3"/>
        <v>0</v>
      </c>
      <c r="AB18" s="51">
        <f t="shared" si="4"/>
        <v>300</v>
      </c>
      <c r="AC18" s="51">
        <f t="shared" si="10"/>
        <v>50</v>
      </c>
      <c r="AD18" s="48">
        <f t="shared" si="8"/>
        <v>50</v>
      </c>
      <c r="AE18" s="48">
        <f t="shared" si="9"/>
        <v>250</v>
      </c>
      <c r="AG18" s="48">
        <f t="shared" si="5"/>
        <v>0</v>
      </c>
      <c r="AH18" s="48">
        <f t="shared" si="6"/>
        <v>250</v>
      </c>
      <c r="AJ18" s="48"/>
      <c r="AK18" s="48"/>
      <c r="AL18" s="48"/>
    </row>
    <row r="19" spans="1:38" x14ac:dyDescent="0.25">
      <c r="A19" s="111">
        <f t="shared" si="7"/>
        <v>2100</v>
      </c>
      <c r="B19" s="100">
        <v>2140100</v>
      </c>
      <c r="C19" s="52" t="s">
        <v>126</v>
      </c>
      <c r="D19" s="50">
        <v>0</v>
      </c>
      <c r="E19" s="50">
        <v>6000</v>
      </c>
      <c r="F19" s="50">
        <v>6000</v>
      </c>
      <c r="G19" s="50">
        <v>10000</v>
      </c>
      <c r="H19" s="50">
        <v>10000</v>
      </c>
      <c r="I19" s="50">
        <v>10000</v>
      </c>
      <c r="J19" s="50">
        <v>10000</v>
      </c>
      <c r="K19" s="50">
        <v>12000</v>
      </c>
      <c r="L19" s="50">
        <v>7000</v>
      </c>
      <c r="M19" s="50">
        <v>15000</v>
      </c>
      <c r="N19" s="50">
        <v>14000</v>
      </c>
      <c r="O19" s="50">
        <v>0</v>
      </c>
      <c r="P19" s="50">
        <v>100000</v>
      </c>
      <c r="Q19" s="48">
        <f>SUM($D19:K19)</f>
        <v>64000</v>
      </c>
      <c r="R19" s="48">
        <f>SUM($D19:L19)</f>
        <v>71000</v>
      </c>
      <c r="S19" s="51">
        <v>-41000</v>
      </c>
      <c r="T19" s="51">
        <f t="shared" si="1"/>
        <v>59000</v>
      </c>
      <c r="U19" s="51">
        <v>0</v>
      </c>
      <c r="V19" s="51">
        <v>0</v>
      </c>
      <c r="W19" s="51">
        <v>0</v>
      </c>
      <c r="X19" s="51">
        <v>0</v>
      </c>
      <c r="Y19" s="51">
        <v>189</v>
      </c>
      <c r="Z19" s="51">
        <f t="shared" si="2"/>
        <v>189</v>
      </c>
      <c r="AA19" s="51">
        <f t="shared" si="3"/>
        <v>29811</v>
      </c>
      <c r="AB19" s="51">
        <f t="shared" si="4"/>
        <v>58811</v>
      </c>
      <c r="AC19" s="53">
        <v>38850</v>
      </c>
      <c r="AD19" s="48">
        <f t="shared" si="8"/>
        <v>39039</v>
      </c>
      <c r="AE19" s="48">
        <f t="shared" si="9"/>
        <v>19961</v>
      </c>
      <c r="AG19" s="48">
        <f t="shared" si="5"/>
        <v>0</v>
      </c>
      <c r="AH19" s="48">
        <f t="shared" si="6"/>
        <v>19961</v>
      </c>
      <c r="AJ19" s="48"/>
      <c r="AK19" s="48">
        <v>25000</v>
      </c>
      <c r="AL19" s="48">
        <v>20000</v>
      </c>
    </row>
    <row r="20" spans="1:38" ht="22.5" x14ac:dyDescent="0.25">
      <c r="A20" s="111">
        <f t="shared" si="7"/>
        <v>2100</v>
      </c>
      <c r="B20" s="100">
        <v>2150100</v>
      </c>
      <c r="C20" s="49" t="s">
        <v>127</v>
      </c>
      <c r="D20" s="50">
        <v>0</v>
      </c>
      <c r="E20" s="50">
        <v>0</v>
      </c>
      <c r="F20" s="50">
        <v>0</v>
      </c>
      <c r="G20" s="50">
        <v>0</v>
      </c>
      <c r="H20" s="50">
        <v>0</v>
      </c>
      <c r="I20" s="50">
        <v>0</v>
      </c>
      <c r="J20" s="50">
        <v>0</v>
      </c>
      <c r="K20" s="50">
        <v>0</v>
      </c>
      <c r="L20" s="50">
        <v>0</v>
      </c>
      <c r="M20" s="50">
        <v>100</v>
      </c>
      <c r="N20" s="50">
        <v>0</v>
      </c>
      <c r="O20" s="50">
        <v>0</v>
      </c>
      <c r="P20" s="50">
        <v>100</v>
      </c>
      <c r="Q20" s="48">
        <f>SUM($D20:K20)</f>
        <v>0</v>
      </c>
      <c r="R20" s="48">
        <f>SUM($D20:L20)</f>
        <v>0</v>
      </c>
      <c r="S20" s="51">
        <v>0</v>
      </c>
      <c r="T20" s="51">
        <f t="shared" si="1"/>
        <v>100</v>
      </c>
      <c r="U20" s="51">
        <v>0</v>
      </c>
      <c r="V20" s="51">
        <v>0</v>
      </c>
      <c r="W20" s="51">
        <v>0</v>
      </c>
      <c r="X20" s="51">
        <v>0</v>
      </c>
      <c r="Y20" s="51">
        <v>0</v>
      </c>
      <c r="Z20" s="51">
        <f t="shared" si="2"/>
        <v>0</v>
      </c>
      <c r="AA20" s="51">
        <f t="shared" si="3"/>
        <v>0</v>
      </c>
      <c r="AB20" s="51">
        <f t="shared" si="4"/>
        <v>100</v>
      </c>
      <c r="AC20" s="51">
        <f t="shared" si="10"/>
        <v>50</v>
      </c>
      <c r="AD20" s="48">
        <f t="shared" si="8"/>
        <v>50</v>
      </c>
      <c r="AE20" s="48">
        <f t="shared" si="9"/>
        <v>50</v>
      </c>
      <c r="AG20" s="48">
        <f t="shared" si="5"/>
        <v>0</v>
      </c>
      <c r="AH20" s="48">
        <f t="shared" si="6"/>
        <v>50</v>
      </c>
      <c r="AJ20" s="48"/>
      <c r="AK20" s="48"/>
      <c r="AL20" s="48"/>
    </row>
    <row r="21" spans="1:38" ht="22.5" x14ac:dyDescent="0.25">
      <c r="A21" s="111">
        <f t="shared" si="7"/>
        <v>2100</v>
      </c>
      <c r="B21" s="100">
        <v>2150200</v>
      </c>
      <c r="C21" s="49" t="s">
        <v>128</v>
      </c>
      <c r="D21" s="50">
        <v>0</v>
      </c>
      <c r="E21" s="50">
        <v>0</v>
      </c>
      <c r="F21" s="50">
        <v>0</v>
      </c>
      <c r="G21" s="50">
        <v>0</v>
      </c>
      <c r="H21" s="50">
        <v>0</v>
      </c>
      <c r="I21" s="50">
        <v>0</v>
      </c>
      <c r="J21" s="50">
        <v>0</v>
      </c>
      <c r="K21" s="50">
        <v>0</v>
      </c>
      <c r="L21" s="50">
        <v>0</v>
      </c>
      <c r="M21" s="50">
        <v>100</v>
      </c>
      <c r="N21" s="50">
        <v>0</v>
      </c>
      <c r="O21" s="50">
        <v>0</v>
      </c>
      <c r="P21" s="50">
        <v>100</v>
      </c>
      <c r="Q21" s="48">
        <f>SUM($D21:K21)</f>
        <v>0</v>
      </c>
      <c r="R21" s="48">
        <f>SUM($D21:L21)</f>
        <v>0</v>
      </c>
      <c r="S21" s="51">
        <v>0</v>
      </c>
      <c r="T21" s="51">
        <f t="shared" si="1"/>
        <v>100</v>
      </c>
      <c r="U21" s="51">
        <v>0</v>
      </c>
      <c r="V21" s="51">
        <v>0</v>
      </c>
      <c r="W21" s="51">
        <v>0</v>
      </c>
      <c r="X21" s="51">
        <v>0</v>
      </c>
      <c r="Y21" s="51">
        <v>0</v>
      </c>
      <c r="Z21" s="51">
        <f t="shared" si="2"/>
        <v>0</v>
      </c>
      <c r="AA21" s="51">
        <f t="shared" si="3"/>
        <v>0</v>
      </c>
      <c r="AB21" s="51">
        <f t="shared" si="4"/>
        <v>100</v>
      </c>
      <c r="AC21" s="51">
        <f t="shared" si="10"/>
        <v>50</v>
      </c>
      <c r="AD21" s="48">
        <f t="shared" si="8"/>
        <v>50</v>
      </c>
      <c r="AE21" s="48">
        <f t="shared" si="9"/>
        <v>50</v>
      </c>
      <c r="AG21" s="48">
        <f t="shared" si="5"/>
        <v>0</v>
      </c>
      <c r="AH21" s="48">
        <f t="shared" si="6"/>
        <v>50</v>
      </c>
      <c r="AJ21" s="48"/>
      <c r="AK21" s="48"/>
      <c r="AL21" s="48"/>
    </row>
    <row r="22" spans="1:38" x14ac:dyDescent="0.25">
      <c r="A22" s="111">
        <f t="shared" si="7"/>
        <v>2100</v>
      </c>
      <c r="B22" s="100">
        <v>2150300</v>
      </c>
      <c r="C22" s="52" t="s">
        <v>129</v>
      </c>
      <c r="D22" s="50">
        <v>0</v>
      </c>
      <c r="E22" s="50">
        <v>0</v>
      </c>
      <c r="F22" s="50">
        <v>0</v>
      </c>
      <c r="G22" s="50">
        <v>0</v>
      </c>
      <c r="H22" s="50">
        <v>0</v>
      </c>
      <c r="I22" s="50">
        <v>0</v>
      </c>
      <c r="J22" s="50">
        <v>0</v>
      </c>
      <c r="K22" s="50">
        <v>0</v>
      </c>
      <c r="L22" s="50">
        <v>0</v>
      </c>
      <c r="M22" s="50">
        <v>100</v>
      </c>
      <c r="N22" s="50">
        <v>0</v>
      </c>
      <c r="O22" s="50">
        <v>0</v>
      </c>
      <c r="P22" s="50">
        <v>100</v>
      </c>
      <c r="Q22" s="48">
        <f>SUM($D22:K22)</f>
        <v>0</v>
      </c>
      <c r="R22" s="48">
        <f>SUM($D22:L22)</f>
        <v>0</v>
      </c>
      <c r="S22" s="51">
        <v>0</v>
      </c>
      <c r="T22" s="51">
        <f t="shared" si="1"/>
        <v>100</v>
      </c>
      <c r="U22" s="51">
        <v>0</v>
      </c>
      <c r="V22" s="51">
        <v>0</v>
      </c>
      <c r="W22" s="51">
        <v>0</v>
      </c>
      <c r="X22" s="51">
        <v>0</v>
      </c>
      <c r="Y22" s="51">
        <v>0</v>
      </c>
      <c r="Z22" s="51">
        <f t="shared" si="2"/>
        <v>0</v>
      </c>
      <c r="AA22" s="51">
        <f t="shared" si="3"/>
        <v>0</v>
      </c>
      <c r="AB22" s="51">
        <f t="shared" si="4"/>
        <v>100</v>
      </c>
      <c r="AC22" s="51">
        <f t="shared" si="10"/>
        <v>50</v>
      </c>
      <c r="AD22" s="48">
        <f t="shared" si="8"/>
        <v>50</v>
      </c>
      <c r="AE22" s="48">
        <f t="shared" si="9"/>
        <v>50</v>
      </c>
      <c r="AG22" s="48">
        <f t="shared" si="5"/>
        <v>0</v>
      </c>
      <c r="AH22" s="48">
        <f t="shared" si="6"/>
        <v>50</v>
      </c>
      <c r="AJ22" s="48"/>
      <c r="AK22" s="48"/>
      <c r="AL22" s="48"/>
    </row>
    <row r="23" spans="1:38" x14ac:dyDescent="0.25">
      <c r="A23" s="111">
        <f t="shared" si="7"/>
        <v>2100</v>
      </c>
      <c r="B23" s="100">
        <v>2150400</v>
      </c>
      <c r="C23" s="49" t="s">
        <v>130</v>
      </c>
      <c r="D23" s="50">
        <v>0</v>
      </c>
      <c r="E23" s="50">
        <v>0</v>
      </c>
      <c r="F23" s="50">
        <v>0</v>
      </c>
      <c r="G23" s="50">
        <v>0</v>
      </c>
      <c r="H23" s="50">
        <v>0</v>
      </c>
      <c r="I23" s="50">
        <v>0</v>
      </c>
      <c r="J23" s="50">
        <v>0</v>
      </c>
      <c r="K23" s="50">
        <v>0</v>
      </c>
      <c r="L23" s="50">
        <v>0</v>
      </c>
      <c r="M23" s="50">
        <v>150</v>
      </c>
      <c r="N23" s="50">
        <v>0</v>
      </c>
      <c r="O23" s="50">
        <v>0</v>
      </c>
      <c r="P23" s="50">
        <v>150</v>
      </c>
      <c r="Q23" s="48">
        <f>SUM($D23:K23)</f>
        <v>0</v>
      </c>
      <c r="R23" s="48">
        <f>SUM($D23:L23)</f>
        <v>0</v>
      </c>
      <c r="S23" s="51">
        <v>0</v>
      </c>
      <c r="T23" s="51">
        <f t="shared" si="1"/>
        <v>150</v>
      </c>
      <c r="U23" s="51">
        <v>0</v>
      </c>
      <c r="V23" s="51">
        <v>0</v>
      </c>
      <c r="W23" s="51">
        <v>0</v>
      </c>
      <c r="X23" s="51">
        <v>0</v>
      </c>
      <c r="Y23" s="51">
        <v>0</v>
      </c>
      <c r="Z23" s="51">
        <f t="shared" si="2"/>
        <v>0</v>
      </c>
      <c r="AA23" s="51">
        <f t="shared" si="3"/>
        <v>0</v>
      </c>
      <c r="AB23" s="51">
        <f t="shared" si="4"/>
        <v>150</v>
      </c>
      <c r="AC23" s="51">
        <f t="shared" si="10"/>
        <v>50</v>
      </c>
      <c r="AD23" s="48">
        <f t="shared" si="8"/>
        <v>50</v>
      </c>
      <c r="AE23" s="48">
        <f t="shared" si="9"/>
        <v>100</v>
      </c>
      <c r="AG23" s="48">
        <f t="shared" si="5"/>
        <v>0</v>
      </c>
      <c r="AH23" s="48">
        <f t="shared" si="6"/>
        <v>100</v>
      </c>
      <c r="AJ23" s="48"/>
      <c r="AK23" s="48"/>
      <c r="AL23" s="48"/>
    </row>
    <row r="24" spans="1:38" x14ac:dyDescent="0.25">
      <c r="A24" s="111">
        <f t="shared" si="7"/>
        <v>2100</v>
      </c>
      <c r="B24" s="100">
        <v>2160100</v>
      </c>
      <c r="C24" s="49" t="s">
        <v>131</v>
      </c>
      <c r="D24" s="50">
        <v>1000</v>
      </c>
      <c r="E24" s="50">
        <v>1250</v>
      </c>
      <c r="F24" s="50">
        <v>1250</v>
      </c>
      <c r="G24" s="50">
        <v>1250</v>
      </c>
      <c r="H24" s="50">
        <v>1250</v>
      </c>
      <c r="I24" s="50">
        <v>1250</v>
      </c>
      <c r="J24" s="50">
        <v>1250</v>
      </c>
      <c r="K24" s="50">
        <v>1250</v>
      </c>
      <c r="L24" s="50">
        <v>1250</v>
      </c>
      <c r="M24" s="50">
        <v>1250</v>
      </c>
      <c r="N24" s="50">
        <v>2750</v>
      </c>
      <c r="O24" s="50">
        <v>0</v>
      </c>
      <c r="P24" s="50">
        <v>15000</v>
      </c>
      <c r="Q24" s="48">
        <f>SUM($D24:K24)</f>
        <v>9750</v>
      </c>
      <c r="R24" s="48">
        <f>SUM($D24:L24)</f>
        <v>11000</v>
      </c>
      <c r="S24" s="51">
        <v>11000</v>
      </c>
      <c r="T24" s="51">
        <f t="shared" si="1"/>
        <v>26000</v>
      </c>
      <c r="U24" s="51">
        <v>0</v>
      </c>
      <c r="V24" s="51">
        <v>0</v>
      </c>
      <c r="W24" s="51">
        <v>0</v>
      </c>
      <c r="X24" s="51">
        <v>0</v>
      </c>
      <c r="Y24" s="51">
        <v>11403.49</v>
      </c>
      <c r="Z24" s="51">
        <f t="shared" si="2"/>
        <v>11403.49</v>
      </c>
      <c r="AA24" s="51">
        <f t="shared" si="3"/>
        <v>10596.51</v>
      </c>
      <c r="AB24" s="51">
        <f t="shared" si="4"/>
        <v>14596.51</v>
      </c>
      <c r="AC24" s="51">
        <v>2165.4</v>
      </c>
      <c r="AD24" s="48">
        <f t="shared" si="8"/>
        <v>13568.89</v>
      </c>
      <c r="AE24" s="48">
        <f t="shared" si="9"/>
        <v>12431.11</v>
      </c>
      <c r="AG24" s="48">
        <f t="shared" si="5"/>
        <v>0</v>
      </c>
      <c r="AH24" s="48">
        <f t="shared" si="6"/>
        <v>12431.11</v>
      </c>
      <c r="AJ24" s="48"/>
      <c r="AK24" s="48"/>
      <c r="AL24" s="48">
        <v>8000</v>
      </c>
    </row>
    <row r="25" spans="1:38" x14ac:dyDescent="0.25">
      <c r="A25" s="111">
        <f t="shared" si="7"/>
        <v>2100</v>
      </c>
      <c r="B25" s="100">
        <v>2160200</v>
      </c>
      <c r="C25" s="49" t="s">
        <v>132</v>
      </c>
      <c r="D25" s="50">
        <v>500</v>
      </c>
      <c r="E25" s="50">
        <v>300</v>
      </c>
      <c r="F25" s="50">
        <v>300</v>
      </c>
      <c r="G25" s="50">
        <v>300</v>
      </c>
      <c r="H25" s="50">
        <v>300</v>
      </c>
      <c r="I25" s="50">
        <v>300</v>
      </c>
      <c r="J25" s="50">
        <v>300</v>
      </c>
      <c r="K25" s="50">
        <v>300</v>
      </c>
      <c r="L25" s="50">
        <v>1000</v>
      </c>
      <c r="M25" s="50">
        <v>1300</v>
      </c>
      <c r="N25" s="50">
        <v>1300</v>
      </c>
      <c r="O25" s="50">
        <v>1300</v>
      </c>
      <c r="P25" s="50">
        <v>7500</v>
      </c>
      <c r="Q25" s="48">
        <f>SUM($D25:K25)</f>
        <v>2600</v>
      </c>
      <c r="R25" s="48">
        <f>SUM($D25:L25)</f>
        <v>3600</v>
      </c>
      <c r="S25" s="51">
        <v>0</v>
      </c>
      <c r="T25" s="51">
        <f t="shared" si="1"/>
        <v>7500</v>
      </c>
      <c r="U25" s="51">
        <v>0</v>
      </c>
      <c r="V25" s="51">
        <v>0</v>
      </c>
      <c r="W25" s="51">
        <v>0</v>
      </c>
      <c r="X25" s="51">
        <v>0</v>
      </c>
      <c r="Y25" s="51">
        <v>3230.36</v>
      </c>
      <c r="Z25" s="51">
        <f t="shared" si="2"/>
        <v>3230.36</v>
      </c>
      <c r="AA25" s="51">
        <f t="shared" si="3"/>
        <v>369.63999999999987</v>
      </c>
      <c r="AB25" s="51">
        <f t="shared" si="4"/>
        <v>4269.6399999999994</v>
      </c>
      <c r="AC25" s="51">
        <v>5228</v>
      </c>
      <c r="AD25" s="48">
        <f t="shared" si="8"/>
        <v>8458.36</v>
      </c>
      <c r="AE25" s="48">
        <f t="shared" si="9"/>
        <v>-958.36000000000058</v>
      </c>
      <c r="AG25" s="48">
        <f t="shared" si="5"/>
        <v>-958.36000000000058</v>
      </c>
      <c r="AH25" s="48">
        <f t="shared" si="6"/>
        <v>0</v>
      </c>
      <c r="AJ25" s="48">
        <v>958.36</v>
      </c>
      <c r="AK25" s="48"/>
      <c r="AL25" s="48"/>
    </row>
    <row r="26" spans="1:38" x14ac:dyDescent="0.25">
      <c r="A26" s="111">
        <f t="shared" si="7"/>
        <v>2100</v>
      </c>
      <c r="B26" s="100">
        <v>2160300</v>
      </c>
      <c r="C26" s="49" t="s">
        <v>133</v>
      </c>
      <c r="D26" s="50">
        <v>500</v>
      </c>
      <c r="E26" s="50">
        <v>0</v>
      </c>
      <c r="F26" s="50">
        <v>0</v>
      </c>
      <c r="G26" s="50">
        <v>500</v>
      </c>
      <c r="H26" s="50">
        <v>0</v>
      </c>
      <c r="I26" s="50">
        <v>0</v>
      </c>
      <c r="J26" s="50">
        <v>600</v>
      </c>
      <c r="K26" s="50">
        <v>0</v>
      </c>
      <c r="L26" s="50">
        <v>0</v>
      </c>
      <c r="M26" s="50">
        <v>600</v>
      </c>
      <c r="N26" s="50">
        <v>0</v>
      </c>
      <c r="O26" s="50">
        <v>600</v>
      </c>
      <c r="P26" s="50">
        <v>2800</v>
      </c>
      <c r="Q26" s="48">
        <f>SUM($D26:K26)</f>
        <v>1600</v>
      </c>
      <c r="R26" s="48">
        <f>SUM($D26:L26)</f>
        <v>1600</v>
      </c>
      <c r="S26" s="51">
        <v>0</v>
      </c>
      <c r="T26" s="51">
        <f t="shared" si="1"/>
        <v>2800</v>
      </c>
      <c r="U26" s="51">
        <v>0</v>
      </c>
      <c r="V26" s="51">
        <v>0</v>
      </c>
      <c r="W26" s="51">
        <v>0</v>
      </c>
      <c r="X26" s="51">
        <v>0</v>
      </c>
      <c r="Y26" s="51">
        <v>536.73</v>
      </c>
      <c r="Z26" s="51">
        <f t="shared" si="2"/>
        <v>536.73</v>
      </c>
      <c r="AA26" s="51">
        <f t="shared" si="3"/>
        <v>1063.27</v>
      </c>
      <c r="AB26" s="51">
        <f t="shared" si="4"/>
        <v>2263.27</v>
      </c>
      <c r="AC26" s="51">
        <v>120.5</v>
      </c>
      <c r="AD26" s="48">
        <f t="shared" si="8"/>
        <v>657.23</v>
      </c>
      <c r="AE26" s="48">
        <f t="shared" si="9"/>
        <v>2142.77</v>
      </c>
      <c r="AG26" s="48">
        <f t="shared" si="5"/>
        <v>0</v>
      </c>
      <c r="AH26" s="48">
        <f t="shared" si="6"/>
        <v>2142.77</v>
      </c>
      <c r="AJ26" s="48"/>
      <c r="AK26" s="48"/>
      <c r="AL26" s="48"/>
    </row>
    <row r="27" spans="1:38" x14ac:dyDescent="0.25">
      <c r="A27" s="111">
        <f t="shared" si="7"/>
        <v>2100</v>
      </c>
      <c r="B27" s="100">
        <v>2170100</v>
      </c>
      <c r="C27" s="49" t="s">
        <v>134</v>
      </c>
      <c r="D27" s="50">
        <v>0</v>
      </c>
      <c r="E27" s="50">
        <v>0</v>
      </c>
      <c r="F27" s="50">
        <v>0</v>
      </c>
      <c r="G27" s="50">
        <v>0</v>
      </c>
      <c r="H27" s="50">
        <v>0</v>
      </c>
      <c r="I27" s="50">
        <v>0</v>
      </c>
      <c r="J27" s="50">
        <v>0</v>
      </c>
      <c r="K27" s="50">
        <v>0</v>
      </c>
      <c r="L27" s="50">
        <v>0</v>
      </c>
      <c r="M27" s="50">
        <v>100</v>
      </c>
      <c r="N27" s="50">
        <v>0</v>
      </c>
      <c r="O27" s="50">
        <v>0</v>
      </c>
      <c r="P27" s="50">
        <v>100</v>
      </c>
      <c r="Q27" s="48">
        <f>SUM($D27:K27)</f>
        <v>0</v>
      </c>
      <c r="R27" s="48">
        <f>SUM($D27:L27)</f>
        <v>0</v>
      </c>
      <c r="S27" s="51">
        <v>0</v>
      </c>
      <c r="T27" s="51">
        <f t="shared" si="1"/>
        <v>100</v>
      </c>
      <c r="U27" s="51">
        <v>0</v>
      </c>
      <c r="V27" s="51">
        <v>0</v>
      </c>
      <c r="W27" s="51">
        <v>0</v>
      </c>
      <c r="X27" s="51">
        <v>0</v>
      </c>
      <c r="Y27" s="51">
        <v>0</v>
      </c>
      <c r="Z27" s="51">
        <f t="shared" si="2"/>
        <v>0</v>
      </c>
      <c r="AA27" s="51">
        <f t="shared" si="3"/>
        <v>0</v>
      </c>
      <c r="AB27" s="51">
        <f t="shared" si="4"/>
        <v>100</v>
      </c>
      <c r="AC27" s="51">
        <f t="shared" si="10"/>
        <v>50</v>
      </c>
      <c r="AD27" s="48">
        <f t="shared" si="8"/>
        <v>50</v>
      </c>
      <c r="AE27" s="48">
        <f t="shared" si="9"/>
        <v>50</v>
      </c>
      <c r="AG27" s="48">
        <f t="shared" si="5"/>
        <v>0</v>
      </c>
      <c r="AH27" s="48">
        <f t="shared" si="6"/>
        <v>50</v>
      </c>
      <c r="AJ27" s="48"/>
      <c r="AK27" s="48"/>
      <c r="AL27" s="48"/>
    </row>
    <row r="28" spans="1:38" x14ac:dyDescent="0.25">
      <c r="A28" s="111">
        <f t="shared" si="7"/>
        <v>2100</v>
      </c>
      <c r="B28" s="100">
        <v>2170200</v>
      </c>
      <c r="C28" s="52" t="s">
        <v>135</v>
      </c>
      <c r="D28" s="50">
        <v>0</v>
      </c>
      <c r="E28" s="50">
        <v>0</v>
      </c>
      <c r="F28" s="50">
        <v>0</v>
      </c>
      <c r="G28" s="50">
        <v>0</v>
      </c>
      <c r="H28" s="50">
        <v>0</v>
      </c>
      <c r="I28" s="50">
        <v>0</v>
      </c>
      <c r="J28" s="50">
        <v>0</v>
      </c>
      <c r="K28" s="50">
        <v>0</v>
      </c>
      <c r="L28" s="50">
        <v>0</v>
      </c>
      <c r="M28" s="50">
        <v>100</v>
      </c>
      <c r="N28" s="50">
        <v>0</v>
      </c>
      <c r="O28" s="50">
        <v>0</v>
      </c>
      <c r="P28" s="50">
        <v>100</v>
      </c>
      <c r="Q28" s="48">
        <f>SUM($D28:K28)</f>
        <v>0</v>
      </c>
      <c r="R28" s="48">
        <f>SUM($D28:L28)</f>
        <v>0</v>
      </c>
      <c r="S28" s="51">
        <v>0</v>
      </c>
      <c r="T28" s="51">
        <f t="shared" si="1"/>
        <v>100</v>
      </c>
      <c r="U28" s="51">
        <v>0</v>
      </c>
      <c r="V28" s="51">
        <v>0</v>
      </c>
      <c r="W28" s="51">
        <v>0</v>
      </c>
      <c r="X28" s="51">
        <v>0</v>
      </c>
      <c r="Y28" s="51">
        <v>0</v>
      </c>
      <c r="Z28" s="51">
        <f t="shared" si="2"/>
        <v>0</v>
      </c>
      <c r="AA28" s="51">
        <f t="shared" si="3"/>
        <v>0</v>
      </c>
      <c r="AB28" s="51">
        <f t="shared" si="4"/>
        <v>100</v>
      </c>
      <c r="AC28" s="51">
        <f t="shared" si="10"/>
        <v>50</v>
      </c>
      <c r="AD28" s="48">
        <f t="shared" si="8"/>
        <v>50</v>
      </c>
      <c r="AE28" s="48">
        <f t="shared" si="9"/>
        <v>50</v>
      </c>
      <c r="AG28" s="48">
        <f t="shared" si="5"/>
        <v>0</v>
      </c>
      <c r="AH28" s="48">
        <f t="shared" si="6"/>
        <v>50</v>
      </c>
      <c r="AJ28" s="48"/>
      <c r="AK28" s="48"/>
      <c r="AL28" s="48"/>
    </row>
    <row r="29" spans="1:38" x14ac:dyDescent="0.25">
      <c r="A29" s="111">
        <f t="shared" si="7"/>
        <v>2100</v>
      </c>
      <c r="B29" s="100">
        <v>2180200</v>
      </c>
      <c r="C29" s="49" t="s">
        <v>136</v>
      </c>
      <c r="D29" s="50">
        <v>0</v>
      </c>
      <c r="E29" s="50">
        <v>0</v>
      </c>
      <c r="F29" s="50">
        <v>0</v>
      </c>
      <c r="G29" s="50">
        <v>0</v>
      </c>
      <c r="H29" s="50">
        <v>0</v>
      </c>
      <c r="I29" s="50">
        <v>0</v>
      </c>
      <c r="J29" s="50">
        <v>0</v>
      </c>
      <c r="K29" s="50">
        <v>0</v>
      </c>
      <c r="L29" s="50">
        <v>1000</v>
      </c>
      <c r="M29" s="50">
        <v>0</v>
      </c>
      <c r="N29" s="50">
        <v>0</v>
      </c>
      <c r="O29" s="50">
        <v>0</v>
      </c>
      <c r="P29" s="50">
        <v>1000</v>
      </c>
      <c r="Q29" s="48">
        <f>SUM($D29:K29)</f>
        <v>0</v>
      </c>
      <c r="R29" s="48">
        <f>SUM($D29:L29)</f>
        <v>1000</v>
      </c>
      <c r="S29" s="51">
        <v>0</v>
      </c>
      <c r="T29" s="51">
        <f t="shared" si="1"/>
        <v>1000</v>
      </c>
      <c r="U29" s="51">
        <v>0</v>
      </c>
      <c r="V29" s="51">
        <v>0</v>
      </c>
      <c r="W29" s="51">
        <v>0</v>
      </c>
      <c r="X29" s="51">
        <v>0</v>
      </c>
      <c r="Y29" s="51">
        <v>0</v>
      </c>
      <c r="Z29" s="51">
        <f t="shared" si="2"/>
        <v>0</v>
      </c>
      <c r="AA29" s="51">
        <f t="shared" si="3"/>
        <v>1000</v>
      </c>
      <c r="AB29" s="51">
        <f t="shared" si="4"/>
        <v>1000</v>
      </c>
      <c r="AC29" s="51">
        <f t="shared" si="10"/>
        <v>50</v>
      </c>
      <c r="AD29" s="48">
        <f t="shared" si="8"/>
        <v>50</v>
      </c>
      <c r="AE29" s="48">
        <f t="shared" si="9"/>
        <v>950</v>
      </c>
      <c r="AG29" s="48">
        <f t="shared" si="5"/>
        <v>0</v>
      </c>
      <c r="AH29" s="48">
        <f t="shared" si="6"/>
        <v>950</v>
      </c>
      <c r="AJ29" s="48"/>
      <c r="AK29" s="48"/>
      <c r="AL29" s="48"/>
    </row>
    <row r="30" spans="1:38" x14ac:dyDescent="0.25">
      <c r="A30" s="111">
        <f t="shared" si="7"/>
        <v>2200</v>
      </c>
      <c r="B30" s="100">
        <v>2210501</v>
      </c>
      <c r="C30" s="52" t="s">
        <v>137</v>
      </c>
      <c r="D30" s="50">
        <v>4500</v>
      </c>
      <c r="E30" s="50">
        <v>8000</v>
      </c>
      <c r="F30" s="50">
        <v>10000</v>
      </c>
      <c r="G30" s="50">
        <v>8000</v>
      </c>
      <c r="H30" s="50">
        <v>12000</v>
      </c>
      <c r="I30" s="50">
        <v>8000</v>
      </c>
      <c r="J30" s="50">
        <v>8000</v>
      </c>
      <c r="K30" s="50">
        <v>8000</v>
      </c>
      <c r="L30" s="50">
        <v>15000</v>
      </c>
      <c r="M30" s="50">
        <v>7000</v>
      </c>
      <c r="N30" s="50">
        <v>16500</v>
      </c>
      <c r="O30" s="50">
        <v>15000</v>
      </c>
      <c r="P30" s="50">
        <v>120000</v>
      </c>
      <c r="Q30" s="48">
        <f>SUM($D30:K30)</f>
        <v>66500</v>
      </c>
      <c r="R30" s="48">
        <f>SUM($D30:L30)</f>
        <v>81500</v>
      </c>
      <c r="S30" s="51">
        <v>-36000</v>
      </c>
      <c r="T30" s="51">
        <f t="shared" si="1"/>
        <v>84000</v>
      </c>
      <c r="U30" s="51">
        <v>0</v>
      </c>
      <c r="V30" s="51">
        <v>0</v>
      </c>
      <c r="W30" s="51">
        <v>0</v>
      </c>
      <c r="X30" s="51">
        <v>0</v>
      </c>
      <c r="Y30" s="51">
        <v>4583.42</v>
      </c>
      <c r="Z30" s="51">
        <f t="shared" si="2"/>
        <v>4583.42</v>
      </c>
      <c r="AA30" s="51">
        <f t="shared" si="3"/>
        <v>40916.58</v>
      </c>
      <c r="AB30" s="51">
        <f t="shared" si="4"/>
        <v>79416.58</v>
      </c>
      <c r="AC30" s="54">
        <v>35000</v>
      </c>
      <c r="AD30" s="48">
        <f t="shared" si="8"/>
        <v>39583.42</v>
      </c>
      <c r="AE30" s="48">
        <f t="shared" si="9"/>
        <v>44416.58</v>
      </c>
      <c r="AG30" s="48">
        <f t="shared" si="5"/>
        <v>0</v>
      </c>
      <c r="AH30" s="48">
        <f t="shared" si="6"/>
        <v>44416.58</v>
      </c>
      <c r="AJ30" s="48"/>
      <c r="AK30" s="48">
        <v>24000</v>
      </c>
      <c r="AL30" s="48">
        <v>40000</v>
      </c>
    </row>
    <row r="31" spans="1:38" ht="22.5" x14ac:dyDescent="0.25">
      <c r="A31" s="111">
        <f t="shared" si="7"/>
        <v>2200</v>
      </c>
      <c r="B31" s="100">
        <v>2230100</v>
      </c>
      <c r="C31" s="49" t="s">
        <v>138</v>
      </c>
      <c r="D31" s="50">
        <v>0</v>
      </c>
      <c r="E31" s="50">
        <v>0</v>
      </c>
      <c r="F31" s="50">
        <v>0</v>
      </c>
      <c r="G31" s="50">
        <v>0</v>
      </c>
      <c r="H31" s="50">
        <v>0</v>
      </c>
      <c r="I31" s="50">
        <v>0</v>
      </c>
      <c r="J31" s="50">
        <v>0</v>
      </c>
      <c r="K31" s="50">
        <v>0</v>
      </c>
      <c r="L31" s="50">
        <v>0</v>
      </c>
      <c r="M31" s="50">
        <v>100</v>
      </c>
      <c r="N31" s="50">
        <v>0</v>
      </c>
      <c r="O31" s="50">
        <v>0</v>
      </c>
      <c r="P31" s="50">
        <v>100</v>
      </c>
      <c r="Q31" s="48">
        <f>SUM($D31:K31)</f>
        <v>0</v>
      </c>
      <c r="R31" s="48">
        <f>SUM($D31:L31)</f>
        <v>0</v>
      </c>
      <c r="S31" s="51">
        <v>0</v>
      </c>
      <c r="T31" s="51">
        <f t="shared" si="1"/>
        <v>100</v>
      </c>
      <c r="U31" s="51">
        <v>0</v>
      </c>
      <c r="V31" s="51">
        <v>0</v>
      </c>
      <c r="W31" s="51">
        <v>0</v>
      </c>
      <c r="X31" s="51">
        <v>0</v>
      </c>
      <c r="Y31" s="51">
        <v>0</v>
      </c>
      <c r="Z31" s="51">
        <f t="shared" si="2"/>
        <v>0</v>
      </c>
      <c r="AA31" s="51">
        <f t="shared" si="3"/>
        <v>0</v>
      </c>
      <c r="AB31" s="51">
        <f t="shared" si="4"/>
        <v>100</v>
      </c>
      <c r="AC31" s="51">
        <f t="shared" si="10"/>
        <v>50</v>
      </c>
      <c r="AD31" s="48">
        <f t="shared" si="8"/>
        <v>50</v>
      </c>
      <c r="AE31" s="48">
        <f t="shared" si="9"/>
        <v>50</v>
      </c>
      <c r="AG31" s="48">
        <f t="shared" si="5"/>
        <v>0</v>
      </c>
      <c r="AH31" s="48">
        <f t="shared" si="6"/>
        <v>50</v>
      </c>
      <c r="AJ31" s="48"/>
      <c r="AK31" s="48"/>
      <c r="AL31" s="48"/>
    </row>
    <row r="32" spans="1:38" ht="22.5" x14ac:dyDescent="0.25">
      <c r="A32" s="111">
        <f t="shared" si="7"/>
        <v>2200</v>
      </c>
      <c r="B32" s="100">
        <v>2230200</v>
      </c>
      <c r="C32" s="49" t="s">
        <v>139</v>
      </c>
      <c r="D32" s="50">
        <v>0</v>
      </c>
      <c r="E32" s="50">
        <v>1500</v>
      </c>
      <c r="F32" s="50">
        <v>0</v>
      </c>
      <c r="G32" s="50">
        <v>0</v>
      </c>
      <c r="H32" s="50">
        <v>0</v>
      </c>
      <c r="I32" s="50">
        <v>0</v>
      </c>
      <c r="J32" s="50">
        <v>0</v>
      </c>
      <c r="K32" s="50">
        <v>0</v>
      </c>
      <c r="L32" s="50">
        <v>0</v>
      </c>
      <c r="M32" s="50">
        <v>0</v>
      </c>
      <c r="N32" s="50">
        <v>1000</v>
      </c>
      <c r="O32" s="50">
        <v>0</v>
      </c>
      <c r="P32" s="50">
        <v>2500</v>
      </c>
      <c r="Q32" s="48">
        <f>SUM($D32:K32)</f>
        <v>1500</v>
      </c>
      <c r="R32" s="48">
        <f>SUM($D32:L32)</f>
        <v>1500</v>
      </c>
      <c r="S32" s="51">
        <v>0</v>
      </c>
      <c r="T32" s="51">
        <f t="shared" si="1"/>
        <v>2500</v>
      </c>
      <c r="U32" s="51">
        <v>0</v>
      </c>
      <c r="V32" s="51">
        <v>0</v>
      </c>
      <c r="W32" s="51">
        <v>0</v>
      </c>
      <c r="X32" s="51">
        <v>0</v>
      </c>
      <c r="Y32" s="51">
        <v>0</v>
      </c>
      <c r="Z32" s="51">
        <f t="shared" si="2"/>
        <v>0</v>
      </c>
      <c r="AA32" s="51">
        <f t="shared" si="3"/>
        <v>1500</v>
      </c>
      <c r="AB32" s="51">
        <f t="shared" si="4"/>
        <v>2500</v>
      </c>
      <c r="AC32" s="51">
        <f t="shared" si="10"/>
        <v>50</v>
      </c>
      <c r="AD32" s="48">
        <f t="shared" si="8"/>
        <v>50</v>
      </c>
      <c r="AE32" s="48">
        <f t="shared" si="9"/>
        <v>2450</v>
      </c>
      <c r="AG32" s="48">
        <f t="shared" si="5"/>
        <v>0</v>
      </c>
      <c r="AH32" s="48">
        <f t="shared" si="6"/>
        <v>2450</v>
      </c>
      <c r="AJ32" s="48"/>
      <c r="AK32" s="48"/>
      <c r="AL32" s="48"/>
    </row>
    <row r="33" spans="1:38" ht="22.5" x14ac:dyDescent="0.25">
      <c r="A33" s="111">
        <f t="shared" si="7"/>
        <v>2200</v>
      </c>
      <c r="B33" s="100">
        <v>2230300</v>
      </c>
      <c r="C33" s="49" t="s">
        <v>140</v>
      </c>
      <c r="D33" s="50">
        <v>0</v>
      </c>
      <c r="E33" s="50">
        <v>0</v>
      </c>
      <c r="F33" s="50">
        <v>0</v>
      </c>
      <c r="G33" s="50">
        <v>0</v>
      </c>
      <c r="H33" s="50">
        <v>0</v>
      </c>
      <c r="I33" s="50">
        <v>0</v>
      </c>
      <c r="J33" s="50">
        <v>0</v>
      </c>
      <c r="K33" s="50">
        <v>0</v>
      </c>
      <c r="L33" s="50">
        <v>0</v>
      </c>
      <c r="M33" s="50">
        <v>100</v>
      </c>
      <c r="N33" s="50">
        <v>0</v>
      </c>
      <c r="O33" s="50">
        <v>0</v>
      </c>
      <c r="P33" s="50">
        <v>100</v>
      </c>
      <c r="Q33" s="48">
        <f>SUM($D33:K33)</f>
        <v>0</v>
      </c>
      <c r="R33" s="48">
        <f>SUM($D33:L33)</f>
        <v>0</v>
      </c>
      <c r="S33" s="51">
        <v>0</v>
      </c>
      <c r="T33" s="51">
        <f t="shared" si="1"/>
        <v>100</v>
      </c>
      <c r="U33" s="51">
        <v>0</v>
      </c>
      <c r="V33" s="51">
        <v>0</v>
      </c>
      <c r="W33" s="51">
        <v>0</v>
      </c>
      <c r="X33" s="51">
        <v>0</v>
      </c>
      <c r="Y33" s="51">
        <v>0</v>
      </c>
      <c r="Z33" s="51">
        <f t="shared" si="2"/>
        <v>0</v>
      </c>
      <c r="AA33" s="51">
        <f t="shared" si="3"/>
        <v>0</v>
      </c>
      <c r="AB33" s="51">
        <f t="shared" si="4"/>
        <v>100</v>
      </c>
      <c r="AC33" s="51">
        <f t="shared" si="10"/>
        <v>50</v>
      </c>
      <c r="AD33" s="48">
        <f t="shared" si="8"/>
        <v>50</v>
      </c>
      <c r="AE33" s="48">
        <f t="shared" si="9"/>
        <v>50</v>
      </c>
      <c r="AG33" s="48">
        <f t="shared" si="5"/>
        <v>0</v>
      </c>
      <c r="AH33" s="48">
        <f t="shared" si="6"/>
        <v>50</v>
      </c>
      <c r="AJ33" s="48"/>
      <c r="AK33" s="48"/>
      <c r="AL33" s="48"/>
    </row>
    <row r="34" spans="1:38" ht="22.5" x14ac:dyDescent="0.25">
      <c r="A34" s="111">
        <f t="shared" si="7"/>
        <v>2400</v>
      </c>
      <c r="B34" s="100">
        <v>2410100</v>
      </c>
      <c r="C34" s="49" t="s">
        <v>141</v>
      </c>
      <c r="D34" s="50">
        <v>0</v>
      </c>
      <c r="E34" s="50">
        <v>0</v>
      </c>
      <c r="F34" s="50">
        <v>0</v>
      </c>
      <c r="G34" s="50">
        <v>0</v>
      </c>
      <c r="H34" s="50">
        <v>0</v>
      </c>
      <c r="I34" s="50">
        <v>0</v>
      </c>
      <c r="J34" s="50">
        <v>0</v>
      </c>
      <c r="K34" s="50">
        <v>0</v>
      </c>
      <c r="L34" s="50">
        <v>0</v>
      </c>
      <c r="M34" s="50">
        <v>500</v>
      </c>
      <c r="N34" s="50">
        <v>0</v>
      </c>
      <c r="O34" s="50">
        <v>0</v>
      </c>
      <c r="P34" s="50">
        <v>500</v>
      </c>
      <c r="Q34" s="48">
        <f>SUM($D34:K34)</f>
        <v>0</v>
      </c>
      <c r="R34" s="48">
        <f>SUM($D34:L34)</f>
        <v>0</v>
      </c>
      <c r="S34" s="51">
        <v>0</v>
      </c>
      <c r="T34" s="51">
        <f t="shared" si="1"/>
        <v>500</v>
      </c>
      <c r="U34" s="51">
        <v>0</v>
      </c>
      <c r="V34" s="51">
        <v>0</v>
      </c>
      <c r="W34" s="51">
        <v>0</v>
      </c>
      <c r="X34" s="51">
        <v>0</v>
      </c>
      <c r="Y34" s="51">
        <v>0</v>
      </c>
      <c r="Z34" s="51">
        <f t="shared" si="2"/>
        <v>0</v>
      </c>
      <c r="AA34" s="51">
        <f t="shared" si="3"/>
        <v>0</v>
      </c>
      <c r="AB34" s="51">
        <f t="shared" si="4"/>
        <v>500</v>
      </c>
      <c r="AC34" s="51">
        <f t="shared" si="10"/>
        <v>50</v>
      </c>
      <c r="AD34" s="48">
        <f t="shared" si="8"/>
        <v>50</v>
      </c>
      <c r="AE34" s="48">
        <f t="shared" si="9"/>
        <v>450</v>
      </c>
      <c r="AG34" s="48">
        <f t="shared" si="5"/>
        <v>0</v>
      </c>
      <c r="AH34" s="48">
        <f t="shared" si="6"/>
        <v>450</v>
      </c>
      <c r="AJ34" s="48"/>
      <c r="AK34" s="48"/>
      <c r="AL34" s="48"/>
    </row>
    <row r="35" spans="1:38" x14ac:dyDescent="0.25">
      <c r="A35" s="111">
        <f t="shared" si="7"/>
        <v>2400</v>
      </c>
      <c r="B35" s="100">
        <v>2420100</v>
      </c>
      <c r="C35" s="49" t="s">
        <v>142</v>
      </c>
      <c r="D35" s="50">
        <v>0</v>
      </c>
      <c r="E35" s="50">
        <v>0</v>
      </c>
      <c r="F35" s="50">
        <v>0</v>
      </c>
      <c r="G35" s="50">
        <v>0</v>
      </c>
      <c r="H35" s="50">
        <v>0</v>
      </c>
      <c r="I35" s="50">
        <v>0</v>
      </c>
      <c r="J35" s="50">
        <v>0</v>
      </c>
      <c r="K35" s="50">
        <v>0</v>
      </c>
      <c r="L35" s="50">
        <v>0</v>
      </c>
      <c r="M35" s="50">
        <v>150</v>
      </c>
      <c r="N35" s="50">
        <v>0</v>
      </c>
      <c r="O35" s="50">
        <v>0</v>
      </c>
      <c r="P35" s="50">
        <v>150</v>
      </c>
      <c r="Q35" s="48">
        <f>SUM($D35:K35)</f>
        <v>0</v>
      </c>
      <c r="R35" s="48">
        <f>SUM($D35:L35)</f>
        <v>0</v>
      </c>
      <c r="S35" s="51">
        <v>0</v>
      </c>
      <c r="T35" s="51">
        <f t="shared" si="1"/>
        <v>150</v>
      </c>
      <c r="U35" s="51">
        <v>0</v>
      </c>
      <c r="V35" s="51">
        <v>0</v>
      </c>
      <c r="W35" s="51">
        <v>0</v>
      </c>
      <c r="X35" s="51">
        <v>0</v>
      </c>
      <c r="Y35" s="51">
        <v>0</v>
      </c>
      <c r="Z35" s="51">
        <f t="shared" si="2"/>
        <v>0</v>
      </c>
      <c r="AA35" s="51">
        <f t="shared" si="3"/>
        <v>0</v>
      </c>
      <c r="AB35" s="51">
        <f t="shared" si="4"/>
        <v>150</v>
      </c>
      <c r="AC35" s="51">
        <f t="shared" si="10"/>
        <v>50</v>
      </c>
      <c r="AD35" s="48">
        <f t="shared" si="8"/>
        <v>50</v>
      </c>
      <c r="AE35" s="48">
        <f t="shared" si="9"/>
        <v>100</v>
      </c>
      <c r="AG35" s="48">
        <f t="shared" si="5"/>
        <v>0</v>
      </c>
      <c r="AH35" s="48">
        <f t="shared" si="6"/>
        <v>100</v>
      </c>
      <c r="AJ35" s="48"/>
      <c r="AK35" s="48"/>
      <c r="AL35" s="48"/>
    </row>
    <row r="36" spans="1:38" x14ac:dyDescent="0.25">
      <c r="A36" s="111">
        <f t="shared" si="7"/>
        <v>2400</v>
      </c>
      <c r="B36" s="100">
        <v>2430100</v>
      </c>
      <c r="C36" s="49" t="s">
        <v>143</v>
      </c>
      <c r="D36" s="50">
        <v>0</v>
      </c>
      <c r="E36" s="50">
        <v>0</v>
      </c>
      <c r="F36" s="50">
        <v>0</v>
      </c>
      <c r="G36" s="50">
        <v>0</v>
      </c>
      <c r="H36" s="50">
        <v>0</v>
      </c>
      <c r="I36" s="50">
        <v>0</v>
      </c>
      <c r="J36" s="50">
        <v>0</v>
      </c>
      <c r="K36" s="50">
        <v>0</v>
      </c>
      <c r="L36" s="50">
        <v>0</v>
      </c>
      <c r="M36" s="50">
        <v>100</v>
      </c>
      <c r="N36" s="50">
        <v>0</v>
      </c>
      <c r="O36" s="50">
        <v>0</v>
      </c>
      <c r="P36" s="50">
        <v>100</v>
      </c>
      <c r="Q36" s="48">
        <f>SUM($D36:K36)</f>
        <v>0</v>
      </c>
      <c r="R36" s="48">
        <f>SUM($D36:L36)</f>
        <v>0</v>
      </c>
      <c r="S36" s="51">
        <v>0</v>
      </c>
      <c r="T36" s="51">
        <f t="shared" si="1"/>
        <v>100</v>
      </c>
      <c r="U36" s="51">
        <v>0</v>
      </c>
      <c r="V36" s="51">
        <v>0</v>
      </c>
      <c r="W36" s="51">
        <v>0</v>
      </c>
      <c r="X36" s="51">
        <v>0</v>
      </c>
      <c r="Y36" s="51">
        <v>0</v>
      </c>
      <c r="Z36" s="51">
        <f t="shared" si="2"/>
        <v>0</v>
      </c>
      <c r="AA36" s="51">
        <f t="shared" si="3"/>
        <v>0</v>
      </c>
      <c r="AB36" s="51">
        <f t="shared" si="4"/>
        <v>100</v>
      </c>
      <c r="AC36" s="51">
        <f t="shared" si="10"/>
        <v>50</v>
      </c>
      <c r="AD36" s="48">
        <f t="shared" si="8"/>
        <v>50</v>
      </c>
      <c r="AE36" s="48">
        <f t="shared" si="9"/>
        <v>50</v>
      </c>
      <c r="AG36" s="48">
        <f t="shared" si="5"/>
        <v>0</v>
      </c>
      <c r="AH36" s="48">
        <f t="shared" si="6"/>
        <v>50</v>
      </c>
      <c r="AJ36" s="48"/>
      <c r="AK36" s="48"/>
      <c r="AL36" s="48"/>
    </row>
    <row r="37" spans="1:38" x14ac:dyDescent="0.25">
      <c r="A37" s="111">
        <f t="shared" si="7"/>
        <v>2400</v>
      </c>
      <c r="B37" s="100">
        <v>2440100</v>
      </c>
      <c r="C37" s="49" t="s">
        <v>144</v>
      </c>
      <c r="D37" s="50">
        <v>0</v>
      </c>
      <c r="E37" s="50">
        <v>0</v>
      </c>
      <c r="F37" s="50">
        <v>0</v>
      </c>
      <c r="G37" s="50">
        <v>0</v>
      </c>
      <c r="H37" s="50">
        <v>0</v>
      </c>
      <c r="I37" s="50">
        <v>0</v>
      </c>
      <c r="J37" s="50">
        <v>0</v>
      </c>
      <c r="K37" s="50">
        <v>0</v>
      </c>
      <c r="L37" s="50">
        <v>0</v>
      </c>
      <c r="M37" s="50">
        <v>100</v>
      </c>
      <c r="N37" s="50">
        <v>0</v>
      </c>
      <c r="O37" s="50">
        <v>0</v>
      </c>
      <c r="P37" s="50">
        <v>100</v>
      </c>
      <c r="Q37" s="48">
        <f>SUM($D37:K37)</f>
        <v>0</v>
      </c>
      <c r="R37" s="48">
        <f>SUM($D37:L37)</f>
        <v>0</v>
      </c>
      <c r="S37" s="51">
        <v>0</v>
      </c>
      <c r="T37" s="51">
        <f t="shared" si="1"/>
        <v>100</v>
      </c>
      <c r="U37" s="51">
        <v>0</v>
      </c>
      <c r="V37" s="51">
        <v>0</v>
      </c>
      <c r="W37" s="51">
        <v>0</v>
      </c>
      <c r="X37" s="51">
        <v>0</v>
      </c>
      <c r="Y37" s="51">
        <v>0</v>
      </c>
      <c r="Z37" s="51">
        <f t="shared" si="2"/>
        <v>0</v>
      </c>
      <c r="AA37" s="51">
        <f t="shared" si="3"/>
        <v>0</v>
      </c>
      <c r="AB37" s="51">
        <f t="shared" si="4"/>
        <v>100</v>
      </c>
      <c r="AC37" s="51">
        <f t="shared" si="10"/>
        <v>50</v>
      </c>
      <c r="AD37" s="48">
        <f t="shared" si="8"/>
        <v>50</v>
      </c>
      <c r="AE37" s="48">
        <f t="shared" si="9"/>
        <v>50</v>
      </c>
      <c r="AG37" s="48">
        <f t="shared" si="5"/>
        <v>0</v>
      </c>
      <c r="AH37" s="48">
        <f t="shared" si="6"/>
        <v>50</v>
      </c>
      <c r="AJ37" s="48"/>
      <c r="AK37" s="48"/>
      <c r="AL37" s="48"/>
    </row>
    <row r="38" spans="1:38" ht="22.5" x14ac:dyDescent="0.25">
      <c r="A38" s="111">
        <f t="shared" si="7"/>
        <v>2400</v>
      </c>
      <c r="B38" s="100">
        <v>2440200</v>
      </c>
      <c r="C38" s="49" t="s">
        <v>145</v>
      </c>
      <c r="D38" s="50">
        <v>0</v>
      </c>
      <c r="E38" s="50">
        <v>0</v>
      </c>
      <c r="F38" s="50">
        <v>0</v>
      </c>
      <c r="G38" s="50">
        <v>0</v>
      </c>
      <c r="H38" s="50">
        <v>0</v>
      </c>
      <c r="I38" s="50">
        <v>0</v>
      </c>
      <c r="J38" s="50">
        <v>0</v>
      </c>
      <c r="K38" s="50">
        <v>0</v>
      </c>
      <c r="L38" s="50">
        <v>0</v>
      </c>
      <c r="M38" s="50">
        <v>100</v>
      </c>
      <c r="N38" s="50">
        <v>0</v>
      </c>
      <c r="O38" s="50">
        <v>0</v>
      </c>
      <c r="P38" s="50">
        <v>100</v>
      </c>
      <c r="Q38" s="48">
        <f>SUM($D38:K38)</f>
        <v>0</v>
      </c>
      <c r="R38" s="48">
        <f>SUM($D38:L38)</f>
        <v>0</v>
      </c>
      <c r="S38" s="51">
        <v>0</v>
      </c>
      <c r="T38" s="51">
        <f t="shared" si="1"/>
        <v>100</v>
      </c>
      <c r="U38" s="51">
        <v>0</v>
      </c>
      <c r="V38" s="51">
        <v>0</v>
      </c>
      <c r="W38" s="51">
        <v>0</v>
      </c>
      <c r="X38" s="51">
        <v>0</v>
      </c>
      <c r="Y38" s="51">
        <v>0</v>
      </c>
      <c r="Z38" s="51">
        <f t="shared" si="2"/>
        <v>0</v>
      </c>
      <c r="AA38" s="51">
        <f t="shared" si="3"/>
        <v>0</v>
      </c>
      <c r="AB38" s="51">
        <f t="shared" si="4"/>
        <v>100</v>
      </c>
      <c r="AC38" s="51">
        <f t="shared" si="10"/>
        <v>50</v>
      </c>
      <c r="AD38" s="48">
        <f t="shared" si="8"/>
        <v>50</v>
      </c>
      <c r="AE38" s="48">
        <f t="shared" si="9"/>
        <v>50</v>
      </c>
      <c r="AG38" s="48">
        <f t="shared" si="5"/>
        <v>0</v>
      </c>
      <c r="AH38" s="48">
        <f t="shared" si="6"/>
        <v>50</v>
      </c>
      <c r="AJ38" s="48"/>
      <c r="AK38" s="48"/>
      <c r="AL38" s="48"/>
    </row>
    <row r="39" spans="1:38" ht="22.5" x14ac:dyDescent="0.25">
      <c r="A39" s="111">
        <f t="shared" si="7"/>
        <v>2400</v>
      </c>
      <c r="B39" s="100">
        <v>2450100</v>
      </c>
      <c r="C39" s="49" t="s">
        <v>146</v>
      </c>
      <c r="D39" s="50">
        <v>0</v>
      </c>
      <c r="E39" s="50">
        <v>0</v>
      </c>
      <c r="F39" s="50">
        <v>0</v>
      </c>
      <c r="G39" s="50">
        <v>0</v>
      </c>
      <c r="H39" s="50">
        <v>0</v>
      </c>
      <c r="I39" s="50">
        <v>0</v>
      </c>
      <c r="J39" s="50">
        <v>0</v>
      </c>
      <c r="K39" s="50">
        <v>0</v>
      </c>
      <c r="L39" s="50">
        <v>0</v>
      </c>
      <c r="M39" s="50">
        <v>0</v>
      </c>
      <c r="N39" s="50">
        <v>1000</v>
      </c>
      <c r="O39" s="50">
        <v>0</v>
      </c>
      <c r="P39" s="50">
        <v>1000</v>
      </c>
      <c r="Q39" s="48">
        <f>SUM($D39:K39)</f>
        <v>0</v>
      </c>
      <c r="R39" s="48">
        <f>SUM($D39:L39)</f>
        <v>0</v>
      </c>
      <c r="S39" s="51">
        <v>0</v>
      </c>
      <c r="T39" s="51">
        <f t="shared" si="1"/>
        <v>1000</v>
      </c>
      <c r="U39" s="51">
        <v>0</v>
      </c>
      <c r="V39" s="51">
        <v>0</v>
      </c>
      <c r="W39" s="51">
        <v>0</v>
      </c>
      <c r="X39" s="51">
        <v>0</v>
      </c>
      <c r="Y39" s="51">
        <v>0</v>
      </c>
      <c r="Z39" s="51">
        <f t="shared" si="2"/>
        <v>0</v>
      </c>
      <c r="AA39" s="51">
        <f t="shared" si="3"/>
        <v>0</v>
      </c>
      <c r="AB39" s="51">
        <f t="shared" si="4"/>
        <v>1000</v>
      </c>
      <c r="AC39" s="51">
        <f t="shared" si="10"/>
        <v>50</v>
      </c>
      <c r="AD39" s="48">
        <f t="shared" si="8"/>
        <v>50</v>
      </c>
      <c r="AE39" s="48">
        <f t="shared" si="9"/>
        <v>950</v>
      </c>
      <c r="AG39" s="48">
        <f t="shared" si="5"/>
        <v>0</v>
      </c>
      <c r="AH39" s="48">
        <f t="shared" si="6"/>
        <v>950</v>
      </c>
      <c r="AJ39" s="48"/>
      <c r="AK39" s="48"/>
      <c r="AL39" s="48"/>
    </row>
    <row r="40" spans="1:38" x14ac:dyDescent="0.25">
      <c r="A40" s="111">
        <f t="shared" si="7"/>
        <v>2400</v>
      </c>
      <c r="B40" s="100">
        <v>2460100</v>
      </c>
      <c r="C40" s="49" t="s">
        <v>147</v>
      </c>
      <c r="D40" s="50">
        <v>0</v>
      </c>
      <c r="E40" s="50">
        <v>0</v>
      </c>
      <c r="F40" s="50">
        <v>0</v>
      </c>
      <c r="G40" s="50">
        <v>0</v>
      </c>
      <c r="H40" s="50">
        <v>0</v>
      </c>
      <c r="I40" s="50">
        <v>0</v>
      </c>
      <c r="J40" s="50">
        <v>0</v>
      </c>
      <c r="K40" s="50">
        <v>0</v>
      </c>
      <c r="L40" s="50">
        <v>0</v>
      </c>
      <c r="M40" s="50">
        <v>500</v>
      </c>
      <c r="N40" s="50">
        <v>0</v>
      </c>
      <c r="O40" s="50">
        <v>0</v>
      </c>
      <c r="P40" s="50">
        <v>500</v>
      </c>
      <c r="Q40" s="48">
        <f>SUM($D40:K40)</f>
        <v>0</v>
      </c>
      <c r="R40" s="48">
        <f>SUM($D40:L40)</f>
        <v>0</v>
      </c>
      <c r="S40" s="51">
        <v>2000</v>
      </c>
      <c r="T40" s="51">
        <f t="shared" si="1"/>
        <v>2500</v>
      </c>
      <c r="U40" s="51">
        <v>0</v>
      </c>
      <c r="V40" s="51">
        <v>0</v>
      </c>
      <c r="W40" s="51">
        <v>0</v>
      </c>
      <c r="X40" s="51">
        <v>0</v>
      </c>
      <c r="Y40" s="51">
        <v>1456.5</v>
      </c>
      <c r="Z40" s="51">
        <f t="shared" si="2"/>
        <v>1456.5</v>
      </c>
      <c r="AA40" s="51">
        <f t="shared" si="3"/>
        <v>543.5</v>
      </c>
      <c r="AB40" s="51">
        <f t="shared" si="4"/>
        <v>1043.5</v>
      </c>
      <c r="AC40" s="54">
        <v>15000</v>
      </c>
      <c r="AD40" s="48">
        <f t="shared" si="8"/>
        <v>16456.5</v>
      </c>
      <c r="AE40" s="48">
        <f t="shared" si="9"/>
        <v>-13956.5</v>
      </c>
      <c r="AG40" s="48">
        <f t="shared" si="5"/>
        <v>-13956.5</v>
      </c>
      <c r="AH40" s="48">
        <f t="shared" si="6"/>
        <v>0</v>
      </c>
      <c r="AJ40" s="48">
        <v>13956.5</v>
      </c>
      <c r="AK40" s="48"/>
      <c r="AL40" s="48"/>
    </row>
    <row r="41" spans="1:38" ht="22.5" x14ac:dyDescent="0.25">
      <c r="A41" s="111">
        <f t="shared" si="7"/>
        <v>2400</v>
      </c>
      <c r="B41" s="100">
        <v>2460200</v>
      </c>
      <c r="C41" s="49" t="s">
        <v>148</v>
      </c>
      <c r="D41" s="50">
        <v>0</v>
      </c>
      <c r="E41" s="50">
        <v>0</v>
      </c>
      <c r="F41" s="50">
        <v>0</v>
      </c>
      <c r="G41" s="50">
        <v>0</v>
      </c>
      <c r="H41" s="50">
        <v>0</v>
      </c>
      <c r="I41" s="50">
        <v>0</v>
      </c>
      <c r="J41" s="50">
        <v>0</v>
      </c>
      <c r="K41" s="50">
        <v>0</v>
      </c>
      <c r="L41" s="50">
        <v>0</v>
      </c>
      <c r="M41" s="50">
        <v>150</v>
      </c>
      <c r="N41" s="50">
        <v>0</v>
      </c>
      <c r="O41" s="50">
        <v>0</v>
      </c>
      <c r="P41" s="50">
        <v>150</v>
      </c>
      <c r="Q41" s="48">
        <f>SUM($D41:K41)</f>
        <v>0</v>
      </c>
      <c r="R41" s="48">
        <f>SUM($D41:L41)</f>
        <v>0</v>
      </c>
      <c r="S41" s="51">
        <v>13873.6</v>
      </c>
      <c r="T41" s="51">
        <f t="shared" si="1"/>
        <v>14023.6</v>
      </c>
      <c r="U41" s="51">
        <v>0</v>
      </c>
      <c r="V41" s="51">
        <v>0</v>
      </c>
      <c r="W41" s="51">
        <v>0</v>
      </c>
      <c r="X41" s="51">
        <v>0</v>
      </c>
      <c r="Y41" s="51">
        <v>13873.6</v>
      </c>
      <c r="Z41" s="51">
        <f t="shared" si="2"/>
        <v>13873.6</v>
      </c>
      <c r="AA41" s="51">
        <f t="shared" si="3"/>
        <v>0</v>
      </c>
      <c r="AB41" s="51">
        <f t="shared" si="4"/>
        <v>150</v>
      </c>
      <c r="AC41" s="51">
        <f t="shared" si="10"/>
        <v>50</v>
      </c>
      <c r="AD41" s="48">
        <f t="shared" si="8"/>
        <v>13923.6</v>
      </c>
      <c r="AE41" s="48">
        <f t="shared" si="9"/>
        <v>100</v>
      </c>
      <c r="AG41" s="48">
        <f t="shared" si="5"/>
        <v>0</v>
      </c>
      <c r="AH41" s="48">
        <f t="shared" si="6"/>
        <v>100</v>
      </c>
      <c r="AJ41" s="48"/>
      <c r="AK41" s="48"/>
      <c r="AL41" s="48"/>
    </row>
    <row r="42" spans="1:38" x14ac:dyDescent="0.25">
      <c r="A42" s="111">
        <f t="shared" si="7"/>
        <v>2400</v>
      </c>
      <c r="B42" s="100">
        <v>2460300</v>
      </c>
      <c r="C42" s="49" t="s">
        <v>149</v>
      </c>
      <c r="D42" s="50">
        <v>0</v>
      </c>
      <c r="E42" s="50">
        <v>0</v>
      </c>
      <c r="F42" s="50">
        <v>0</v>
      </c>
      <c r="G42" s="50">
        <v>0</v>
      </c>
      <c r="H42" s="50">
        <v>0</v>
      </c>
      <c r="I42" s="50">
        <v>0</v>
      </c>
      <c r="J42" s="50">
        <v>0</v>
      </c>
      <c r="K42" s="50">
        <v>0</v>
      </c>
      <c r="L42" s="50">
        <v>0</v>
      </c>
      <c r="M42" s="50">
        <v>150</v>
      </c>
      <c r="N42" s="50">
        <v>0</v>
      </c>
      <c r="O42" s="50">
        <v>0</v>
      </c>
      <c r="P42" s="50">
        <v>150</v>
      </c>
      <c r="Q42" s="48">
        <f>SUM($D42:K42)</f>
        <v>0</v>
      </c>
      <c r="R42" s="48">
        <f>SUM($D42:L42)</f>
        <v>0</v>
      </c>
      <c r="S42" s="51">
        <v>0</v>
      </c>
      <c r="T42" s="51">
        <f t="shared" si="1"/>
        <v>150</v>
      </c>
      <c r="U42" s="51">
        <v>0</v>
      </c>
      <c r="V42" s="51">
        <v>0</v>
      </c>
      <c r="W42" s="51">
        <v>0</v>
      </c>
      <c r="X42" s="51">
        <v>0</v>
      </c>
      <c r="Y42" s="51">
        <v>0</v>
      </c>
      <c r="Z42" s="51">
        <f t="shared" si="2"/>
        <v>0</v>
      </c>
      <c r="AA42" s="51">
        <f t="shared" si="3"/>
        <v>0</v>
      </c>
      <c r="AB42" s="51">
        <f t="shared" si="4"/>
        <v>150</v>
      </c>
      <c r="AC42" s="51">
        <f t="shared" si="10"/>
        <v>50</v>
      </c>
      <c r="AD42" s="48">
        <f t="shared" si="8"/>
        <v>50</v>
      </c>
      <c r="AE42" s="48">
        <f t="shared" si="9"/>
        <v>100</v>
      </c>
      <c r="AG42" s="48">
        <f t="shared" si="5"/>
        <v>0</v>
      </c>
      <c r="AH42" s="48">
        <f t="shared" si="6"/>
        <v>100</v>
      </c>
      <c r="AJ42" s="48"/>
      <c r="AK42" s="48"/>
      <c r="AL42" s="48"/>
    </row>
    <row r="43" spans="1:38" ht="22.5" x14ac:dyDescent="0.25">
      <c r="A43" s="111">
        <f t="shared" si="7"/>
        <v>2400</v>
      </c>
      <c r="B43" s="100">
        <v>2470100</v>
      </c>
      <c r="C43" s="49" t="s">
        <v>150</v>
      </c>
      <c r="D43" s="50">
        <v>0</v>
      </c>
      <c r="E43" s="50">
        <v>0</v>
      </c>
      <c r="F43" s="50">
        <v>0</v>
      </c>
      <c r="G43" s="50">
        <v>0</v>
      </c>
      <c r="H43" s="50">
        <v>0</v>
      </c>
      <c r="I43" s="50">
        <v>0</v>
      </c>
      <c r="J43" s="50">
        <v>0</v>
      </c>
      <c r="K43" s="50">
        <v>0</v>
      </c>
      <c r="L43" s="50">
        <v>0</v>
      </c>
      <c r="M43" s="50">
        <v>100</v>
      </c>
      <c r="N43" s="50">
        <v>0</v>
      </c>
      <c r="O43" s="50">
        <v>0</v>
      </c>
      <c r="P43" s="50">
        <v>100</v>
      </c>
      <c r="Q43" s="48">
        <f>SUM($D43:K43)</f>
        <v>0</v>
      </c>
      <c r="R43" s="48">
        <f>SUM($D43:L43)</f>
        <v>0</v>
      </c>
      <c r="S43" s="51">
        <v>0</v>
      </c>
      <c r="T43" s="51">
        <f t="shared" si="1"/>
        <v>100</v>
      </c>
      <c r="U43" s="51">
        <v>0</v>
      </c>
      <c r="V43" s="51">
        <v>0</v>
      </c>
      <c r="W43" s="51">
        <v>0</v>
      </c>
      <c r="X43" s="51">
        <v>0</v>
      </c>
      <c r="Y43" s="51">
        <v>0</v>
      </c>
      <c r="Z43" s="51">
        <f t="shared" si="2"/>
        <v>0</v>
      </c>
      <c r="AA43" s="51">
        <f t="shared" si="3"/>
        <v>0</v>
      </c>
      <c r="AB43" s="51">
        <f t="shared" si="4"/>
        <v>100</v>
      </c>
      <c r="AC43" s="51">
        <f t="shared" si="10"/>
        <v>50</v>
      </c>
      <c r="AD43" s="48">
        <f t="shared" si="8"/>
        <v>50</v>
      </c>
      <c r="AE43" s="48">
        <f t="shared" si="9"/>
        <v>50</v>
      </c>
      <c r="AG43" s="48">
        <f t="shared" si="5"/>
        <v>0</v>
      </c>
      <c r="AH43" s="48">
        <f t="shared" si="6"/>
        <v>50</v>
      </c>
      <c r="AJ43" s="48"/>
      <c r="AK43" s="48"/>
      <c r="AL43" s="48"/>
    </row>
    <row r="44" spans="1:38" ht="22.5" x14ac:dyDescent="0.25">
      <c r="A44" s="111">
        <f t="shared" si="7"/>
        <v>2400</v>
      </c>
      <c r="B44" s="100">
        <v>2470200</v>
      </c>
      <c r="C44" s="49" t="s">
        <v>151</v>
      </c>
      <c r="D44" s="50">
        <v>0</v>
      </c>
      <c r="E44" s="50">
        <v>0</v>
      </c>
      <c r="F44" s="50">
        <v>0</v>
      </c>
      <c r="G44" s="50">
        <v>0</v>
      </c>
      <c r="H44" s="50">
        <v>0</v>
      </c>
      <c r="I44" s="50">
        <v>0</v>
      </c>
      <c r="J44" s="50">
        <v>0</v>
      </c>
      <c r="K44" s="50">
        <v>0</v>
      </c>
      <c r="L44" s="50">
        <v>0</v>
      </c>
      <c r="M44" s="50">
        <v>500</v>
      </c>
      <c r="N44" s="50">
        <v>0</v>
      </c>
      <c r="O44" s="50">
        <v>0</v>
      </c>
      <c r="P44" s="50">
        <v>500</v>
      </c>
      <c r="Q44" s="48">
        <f>SUM($D44:K44)</f>
        <v>0</v>
      </c>
      <c r="R44" s="48">
        <f>SUM($D44:L44)</f>
        <v>0</v>
      </c>
      <c r="S44" s="51">
        <v>1734.2</v>
      </c>
      <c r="T44" s="51">
        <f t="shared" si="1"/>
        <v>2234.1999999999998</v>
      </c>
      <c r="U44" s="51">
        <v>0</v>
      </c>
      <c r="V44" s="51">
        <v>0</v>
      </c>
      <c r="W44" s="51">
        <v>0</v>
      </c>
      <c r="X44" s="51">
        <v>0</v>
      </c>
      <c r="Y44" s="51">
        <v>1793.2</v>
      </c>
      <c r="Z44" s="51">
        <f t="shared" si="2"/>
        <v>1793.2</v>
      </c>
      <c r="AA44" s="51">
        <f t="shared" si="3"/>
        <v>-59</v>
      </c>
      <c r="AB44" s="51">
        <f t="shared" si="4"/>
        <v>440.99999999999977</v>
      </c>
      <c r="AC44" s="51">
        <f t="shared" si="10"/>
        <v>0</v>
      </c>
      <c r="AD44" s="48">
        <f t="shared" si="8"/>
        <v>1793.2</v>
      </c>
      <c r="AE44" s="48">
        <f t="shared" si="9"/>
        <v>440.99999999999977</v>
      </c>
      <c r="AG44" s="48">
        <f t="shared" si="5"/>
        <v>0</v>
      </c>
      <c r="AH44" s="48">
        <f t="shared" si="6"/>
        <v>440.99999999999977</v>
      </c>
      <c r="AJ44" s="48"/>
      <c r="AK44" s="48"/>
      <c r="AL44" s="48"/>
    </row>
    <row r="45" spans="1:38" ht="22.5" x14ac:dyDescent="0.25">
      <c r="A45" s="111">
        <f t="shared" si="7"/>
        <v>2400</v>
      </c>
      <c r="B45" s="100">
        <v>2470300</v>
      </c>
      <c r="C45" s="49" t="s">
        <v>152</v>
      </c>
      <c r="D45" s="50">
        <v>0</v>
      </c>
      <c r="E45" s="50">
        <v>0</v>
      </c>
      <c r="F45" s="50">
        <v>0</v>
      </c>
      <c r="G45" s="50">
        <v>0</v>
      </c>
      <c r="H45" s="50">
        <v>0</v>
      </c>
      <c r="I45" s="50">
        <v>0</v>
      </c>
      <c r="J45" s="50">
        <v>0</v>
      </c>
      <c r="K45" s="50">
        <v>0</v>
      </c>
      <c r="L45" s="50">
        <v>0</v>
      </c>
      <c r="M45" s="50">
        <v>100</v>
      </c>
      <c r="N45" s="50">
        <v>0</v>
      </c>
      <c r="O45" s="50">
        <v>0</v>
      </c>
      <c r="P45" s="50">
        <v>100</v>
      </c>
      <c r="Q45" s="48">
        <f>SUM($D45:K45)</f>
        <v>0</v>
      </c>
      <c r="R45" s="48">
        <f>SUM($D45:L45)</f>
        <v>0</v>
      </c>
      <c r="S45" s="51">
        <v>0</v>
      </c>
      <c r="T45" s="51">
        <f t="shared" si="1"/>
        <v>100</v>
      </c>
      <c r="U45" s="51">
        <v>0</v>
      </c>
      <c r="V45" s="51">
        <v>0</v>
      </c>
      <c r="W45" s="51">
        <v>0</v>
      </c>
      <c r="X45" s="51">
        <v>0</v>
      </c>
      <c r="Y45" s="51">
        <v>0</v>
      </c>
      <c r="Z45" s="51">
        <f t="shared" si="2"/>
        <v>0</v>
      </c>
      <c r="AA45" s="51">
        <f t="shared" si="3"/>
        <v>0</v>
      </c>
      <c r="AB45" s="51">
        <f t="shared" si="4"/>
        <v>100</v>
      </c>
      <c r="AC45" s="51">
        <f t="shared" si="10"/>
        <v>50</v>
      </c>
      <c r="AD45" s="48">
        <f t="shared" si="8"/>
        <v>50</v>
      </c>
      <c r="AE45" s="48">
        <f t="shared" si="9"/>
        <v>50</v>
      </c>
      <c r="AG45" s="48">
        <f t="shared" si="5"/>
        <v>0</v>
      </c>
      <c r="AH45" s="48">
        <f t="shared" si="6"/>
        <v>50</v>
      </c>
      <c r="AJ45" s="48"/>
      <c r="AK45" s="48"/>
      <c r="AL45" s="48"/>
    </row>
    <row r="46" spans="1:38" x14ac:dyDescent="0.25">
      <c r="A46" s="111">
        <f t="shared" si="7"/>
        <v>2400</v>
      </c>
      <c r="B46" s="100">
        <v>2470400</v>
      </c>
      <c r="C46" s="49" t="s">
        <v>153</v>
      </c>
      <c r="D46" s="50">
        <v>0</v>
      </c>
      <c r="E46" s="50">
        <v>0</v>
      </c>
      <c r="F46" s="50">
        <v>0</v>
      </c>
      <c r="G46" s="50">
        <v>0</v>
      </c>
      <c r="H46" s="50">
        <v>0</v>
      </c>
      <c r="I46" s="50">
        <v>0</v>
      </c>
      <c r="J46" s="50">
        <v>0</v>
      </c>
      <c r="K46" s="50">
        <v>0</v>
      </c>
      <c r="L46" s="50">
        <v>0</v>
      </c>
      <c r="M46" s="50">
        <v>100</v>
      </c>
      <c r="N46" s="50">
        <v>0</v>
      </c>
      <c r="O46" s="50">
        <v>0</v>
      </c>
      <c r="P46" s="50">
        <v>100</v>
      </c>
      <c r="Q46" s="48">
        <f>SUM($D46:K46)</f>
        <v>0</v>
      </c>
      <c r="R46" s="48">
        <f>SUM($D46:L46)</f>
        <v>0</v>
      </c>
      <c r="S46" s="51">
        <v>0</v>
      </c>
      <c r="T46" s="51">
        <f t="shared" si="1"/>
        <v>100</v>
      </c>
      <c r="U46" s="51">
        <v>0</v>
      </c>
      <c r="V46" s="51">
        <v>0</v>
      </c>
      <c r="W46" s="51">
        <v>0</v>
      </c>
      <c r="X46" s="51">
        <v>0</v>
      </c>
      <c r="Y46" s="51">
        <v>0</v>
      </c>
      <c r="Z46" s="51">
        <f t="shared" si="2"/>
        <v>0</v>
      </c>
      <c r="AA46" s="51">
        <f t="shared" si="3"/>
        <v>0</v>
      </c>
      <c r="AB46" s="51">
        <f t="shared" si="4"/>
        <v>100</v>
      </c>
      <c r="AC46" s="51">
        <f t="shared" si="10"/>
        <v>50</v>
      </c>
      <c r="AD46" s="48">
        <f t="shared" si="8"/>
        <v>50</v>
      </c>
      <c r="AE46" s="48">
        <f t="shared" si="9"/>
        <v>50</v>
      </c>
      <c r="AG46" s="48">
        <f t="shared" si="5"/>
        <v>0</v>
      </c>
      <c r="AH46" s="48">
        <f t="shared" si="6"/>
        <v>50</v>
      </c>
      <c r="AJ46" s="48"/>
      <c r="AK46" s="48"/>
      <c r="AL46" s="48"/>
    </row>
    <row r="47" spans="1:38" x14ac:dyDescent="0.25">
      <c r="A47" s="111">
        <f t="shared" si="7"/>
        <v>2400</v>
      </c>
      <c r="B47" s="100">
        <v>2480100</v>
      </c>
      <c r="C47" s="49" t="s">
        <v>154</v>
      </c>
      <c r="D47" s="50">
        <v>0</v>
      </c>
      <c r="E47" s="50">
        <v>0</v>
      </c>
      <c r="F47" s="50">
        <v>0</v>
      </c>
      <c r="G47" s="50">
        <v>0</v>
      </c>
      <c r="H47" s="50">
        <v>0</v>
      </c>
      <c r="I47" s="50">
        <v>0</v>
      </c>
      <c r="J47" s="50">
        <v>0</v>
      </c>
      <c r="K47" s="50">
        <v>0</v>
      </c>
      <c r="L47" s="50">
        <v>0</v>
      </c>
      <c r="M47" s="50">
        <v>100</v>
      </c>
      <c r="N47" s="50">
        <v>0</v>
      </c>
      <c r="O47" s="50">
        <v>0</v>
      </c>
      <c r="P47" s="50">
        <v>100</v>
      </c>
      <c r="Q47" s="48">
        <f>SUM($D47:K47)</f>
        <v>0</v>
      </c>
      <c r="R47" s="48">
        <f>SUM($D47:L47)</f>
        <v>0</v>
      </c>
      <c r="S47" s="51">
        <v>0</v>
      </c>
      <c r="T47" s="51">
        <f t="shared" si="1"/>
        <v>100</v>
      </c>
      <c r="U47" s="51">
        <v>0</v>
      </c>
      <c r="V47" s="51">
        <v>0</v>
      </c>
      <c r="W47" s="51">
        <v>0</v>
      </c>
      <c r="X47" s="51">
        <v>0</v>
      </c>
      <c r="Y47" s="51">
        <v>0</v>
      </c>
      <c r="Z47" s="51">
        <f t="shared" si="2"/>
        <v>0</v>
      </c>
      <c r="AA47" s="51">
        <f t="shared" si="3"/>
        <v>0</v>
      </c>
      <c r="AB47" s="51">
        <f t="shared" si="4"/>
        <v>100</v>
      </c>
      <c r="AC47" s="51">
        <f t="shared" si="10"/>
        <v>50</v>
      </c>
      <c r="AD47" s="48">
        <f t="shared" si="8"/>
        <v>50</v>
      </c>
      <c r="AE47" s="48">
        <f t="shared" si="9"/>
        <v>50</v>
      </c>
      <c r="AG47" s="48">
        <f t="shared" si="5"/>
        <v>0</v>
      </c>
      <c r="AH47" s="48">
        <f t="shared" si="6"/>
        <v>50</v>
      </c>
      <c r="AJ47" s="48"/>
      <c r="AK47" s="48"/>
      <c r="AL47" s="48"/>
    </row>
    <row r="48" spans="1:38" x14ac:dyDescent="0.25">
      <c r="A48" s="111">
        <f t="shared" si="7"/>
        <v>2400</v>
      </c>
      <c r="B48" s="100">
        <v>2480200</v>
      </c>
      <c r="C48" s="49" t="s">
        <v>155</v>
      </c>
      <c r="D48" s="50">
        <v>0</v>
      </c>
      <c r="E48" s="50">
        <v>0</v>
      </c>
      <c r="F48" s="50">
        <v>0</v>
      </c>
      <c r="G48" s="50">
        <v>0</v>
      </c>
      <c r="H48" s="50">
        <v>0</v>
      </c>
      <c r="I48" s="50">
        <v>0</v>
      </c>
      <c r="J48" s="50">
        <v>0</v>
      </c>
      <c r="K48" s="50">
        <v>0</v>
      </c>
      <c r="L48" s="50">
        <v>0</v>
      </c>
      <c r="M48" s="50">
        <v>100</v>
      </c>
      <c r="N48" s="50">
        <v>0</v>
      </c>
      <c r="O48" s="50">
        <v>0</v>
      </c>
      <c r="P48" s="50">
        <v>100</v>
      </c>
      <c r="Q48" s="48">
        <f>SUM($D48:K48)</f>
        <v>0</v>
      </c>
      <c r="R48" s="48">
        <f>SUM($D48:L48)</f>
        <v>0</v>
      </c>
      <c r="S48" s="51">
        <v>299.95999999999998</v>
      </c>
      <c r="T48" s="51">
        <f t="shared" si="1"/>
        <v>399.96</v>
      </c>
      <c r="U48" s="51">
        <v>0</v>
      </c>
      <c r="V48" s="51">
        <v>0</v>
      </c>
      <c r="W48" s="51">
        <v>0</v>
      </c>
      <c r="X48" s="51">
        <v>0</v>
      </c>
      <c r="Y48" s="51">
        <v>299.95999999999998</v>
      </c>
      <c r="Z48" s="51">
        <f t="shared" si="2"/>
        <v>299.95999999999998</v>
      </c>
      <c r="AA48" s="51">
        <f t="shared" si="3"/>
        <v>0</v>
      </c>
      <c r="AB48" s="51">
        <f t="shared" si="4"/>
        <v>100</v>
      </c>
      <c r="AC48" s="51">
        <f t="shared" si="10"/>
        <v>50</v>
      </c>
      <c r="AD48" s="48">
        <f t="shared" si="8"/>
        <v>349.96</v>
      </c>
      <c r="AE48" s="48">
        <f t="shared" si="9"/>
        <v>50</v>
      </c>
      <c r="AG48" s="48">
        <f t="shared" si="5"/>
        <v>0</v>
      </c>
      <c r="AH48" s="48">
        <f t="shared" si="6"/>
        <v>50</v>
      </c>
      <c r="AJ48" s="48"/>
      <c r="AK48" s="48"/>
      <c r="AL48" s="48"/>
    </row>
    <row r="49" spans="1:38" ht="22.5" x14ac:dyDescent="0.25">
      <c r="A49" s="111">
        <f t="shared" si="7"/>
        <v>2400</v>
      </c>
      <c r="B49" s="100">
        <v>2480300</v>
      </c>
      <c r="C49" s="49" t="s">
        <v>156</v>
      </c>
      <c r="D49" s="50">
        <v>0</v>
      </c>
      <c r="E49" s="50">
        <v>0</v>
      </c>
      <c r="F49" s="50">
        <v>0</v>
      </c>
      <c r="G49" s="50">
        <v>0</v>
      </c>
      <c r="H49" s="50">
        <v>0</v>
      </c>
      <c r="I49" s="50">
        <v>0</v>
      </c>
      <c r="J49" s="50">
        <v>0</v>
      </c>
      <c r="K49" s="50">
        <v>0</v>
      </c>
      <c r="L49" s="50">
        <v>0</v>
      </c>
      <c r="M49" s="50">
        <v>100</v>
      </c>
      <c r="N49" s="50">
        <v>0</v>
      </c>
      <c r="O49" s="50">
        <v>0</v>
      </c>
      <c r="P49" s="50">
        <v>100</v>
      </c>
      <c r="Q49" s="48">
        <f>SUM($D49:K49)</f>
        <v>0</v>
      </c>
      <c r="R49" s="48">
        <f>SUM($D49:L49)</f>
        <v>0</v>
      </c>
      <c r="S49" s="51">
        <v>0</v>
      </c>
      <c r="T49" s="51">
        <f t="shared" si="1"/>
        <v>100</v>
      </c>
      <c r="U49" s="51">
        <v>0</v>
      </c>
      <c r="V49" s="51">
        <v>0</v>
      </c>
      <c r="W49" s="51">
        <v>0</v>
      </c>
      <c r="X49" s="51">
        <v>0</v>
      </c>
      <c r="Y49" s="51">
        <v>0</v>
      </c>
      <c r="Z49" s="51">
        <f t="shared" si="2"/>
        <v>0</v>
      </c>
      <c r="AA49" s="51">
        <f t="shared" si="3"/>
        <v>0</v>
      </c>
      <c r="AB49" s="51">
        <f t="shared" si="4"/>
        <v>100</v>
      </c>
      <c r="AC49" s="51">
        <f t="shared" si="10"/>
        <v>50</v>
      </c>
      <c r="AD49" s="48">
        <f t="shared" si="8"/>
        <v>50</v>
      </c>
      <c r="AE49" s="48">
        <f t="shared" si="9"/>
        <v>50</v>
      </c>
      <c r="AG49" s="48">
        <f t="shared" si="5"/>
        <v>0</v>
      </c>
      <c r="AH49" s="48">
        <f t="shared" si="6"/>
        <v>50</v>
      </c>
      <c r="AJ49" s="48"/>
      <c r="AK49" s="48"/>
      <c r="AL49" s="48"/>
    </row>
    <row r="50" spans="1:38" x14ac:dyDescent="0.25">
      <c r="A50" s="111">
        <f t="shared" si="7"/>
        <v>2400</v>
      </c>
      <c r="B50" s="100">
        <v>2480400</v>
      </c>
      <c r="C50" s="49" t="s">
        <v>157</v>
      </c>
      <c r="D50" s="50">
        <v>0</v>
      </c>
      <c r="E50" s="50">
        <v>0</v>
      </c>
      <c r="F50" s="50">
        <v>0</v>
      </c>
      <c r="G50" s="50">
        <v>0</v>
      </c>
      <c r="H50" s="50">
        <v>0</v>
      </c>
      <c r="I50" s="50">
        <v>0</v>
      </c>
      <c r="J50" s="50">
        <v>0</v>
      </c>
      <c r="K50" s="50">
        <v>0</v>
      </c>
      <c r="L50" s="50">
        <v>0</v>
      </c>
      <c r="M50" s="50">
        <v>500</v>
      </c>
      <c r="N50" s="50">
        <v>0</v>
      </c>
      <c r="O50" s="50">
        <v>0</v>
      </c>
      <c r="P50" s="50">
        <v>500</v>
      </c>
      <c r="Q50" s="48">
        <f>SUM($D50:K50)</f>
        <v>0</v>
      </c>
      <c r="R50" s="48">
        <f>SUM($D50:L50)</f>
        <v>0</v>
      </c>
      <c r="S50" s="51">
        <v>0</v>
      </c>
      <c r="T50" s="51">
        <f t="shared" si="1"/>
        <v>500</v>
      </c>
      <c r="U50" s="51">
        <v>0</v>
      </c>
      <c r="V50" s="51">
        <v>0</v>
      </c>
      <c r="W50" s="51">
        <v>0</v>
      </c>
      <c r="X50" s="51">
        <v>0</v>
      </c>
      <c r="Y50" s="51">
        <v>0</v>
      </c>
      <c r="Z50" s="51">
        <f t="shared" si="2"/>
        <v>0</v>
      </c>
      <c r="AA50" s="51">
        <f t="shared" si="3"/>
        <v>0</v>
      </c>
      <c r="AB50" s="51">
        <f t="shared" si="4"/>
        <v>500</v>
      </c>
      <c r="AC50" s="51">
        <f t="shared" si="10"/>
        <v>50</v>
      </c>
      <c r="AD50" s="48">
        <f t="shared" si="8"/>
        <v>50</v>
      </c>
      <c r="AE50" s="48">
        <f t="shared" si="9"/>
        <v>450</v>
      </c>
      <c r="AG50" s="48">
        <f t="shared" si="5"/>
        <v>0</v>
      </c>
      <c r="AH50" s="48">
        <f t="shared" si="6"/>
        <v>450</v>
      </c>
      <c r="AJ50" s="48"/>
      <c r="AK50" s="48"/>
      <c r="AL50" s="48"/>
    </row>
    <row r="51" spans="1:38" x14ac:dyDescent="0.25">
      <c r="A51" s="111">
        <f t="shared" si="7"/>
        <v>2400</v>
      </c>
      <c r="B51" s="100">
        <v>2480500</v>
      </c>
      <c r="C51" s="49" t="s">
        <v>157</v>
      </c>
      <c r="D51" s="50">
        <v>0</v>
      </c>
      <c r="E51" s="50">
        <v>0</v>
      </c>
      <c r="F51" s="50">
        <v>0</v>
      </c>
      <c r="G51" s="50">
        <v>0</v>
      </c>
      <c r="H51" s="50">
        <v>0</v>
      </c>
      <c r="I51" s="50">
        <v>0</v>
      </c>
      <c r="J51" s="50">
        <v>0</v>
      </c>
      <c r="K51" s="50">
        <v>0</v>
      </c>
      <c r="L51" s="50">
        <v>0</v>
      </c>
      <c r="M51" s="50">
        <v>100</v>
      </c>
      <c r="N51" s="50">
        <v>0</v>
      </c>
      <c r="O51" s="50">
        <v>0</v>
      </c>
      <c r="P51" s="50">
        <v>100</v>
      </c>
      <c r="Q51" s="48">
        <f>SUM($D51:K51)</f>
        <v>0</v>
      </c>
      <c r="R51" s="48">
        <f>SUM($D51:L51)</f>
        <v>0</v>
      </c>
      <c r="S51" s="51">
        <v>0</v>
      </c>
      <c r="T51" s="51">
        <f t="shared" si="1"/>
        <v>100</v>
      </c>
      <c r="U51" s="51">
        <v>0</v>
      </c>
      <c r="V51" s="51">
        <v>0</v>
      </c>
      <c r="W51" s="51">
        <v>0</v>
      </c>
      <c r="X51" s="51">
        <v>0</v>
      </c>
      <c r="Y51" s="51">
        <v>0</v>
      </c>
      <c r="Z51" s="51">
        <f t="shared" si="2"/>
        <v>0</v>
      </c>
      <c r="AA51" s="51">
        <f t="shared" si="3"/>
        <v>0</v>
      </c>
      <c r="AB51" s="51">
        <f t="shared" si="4"/>
        <v>100</v>
      </c>
      <c r="AC51" s="51">
        <f t="shared" si="10"/>
        <v>50</v>
      </c>
      <c r="AD51" s="48">
        <f t="shared" si="8"/>
        <v>50</v>
      </c>
      <c r="AE51" s="48">
        <f t="shared" si="9"/>
        <v>50</v>
      </c>
      <c r="AG51" s="48">
        <f t="shared" si="5"/>
        <v>0</v>
      </c>
      <c r="AH51" s="48">
        <f t="shared" si="6"/>
        <v>50</v>
      </c>
      <c r="AJ51" s="48"/>
      <c r="AK51" s="48"/>
      <c r="AL51" s="48"/>
    </row>
    <row r="52" spans="1:38" ht="22.5" x14ac:dyDescent="0.25">
      <c r="A52" s="111">
        <f t="shared" si="7"/>
        <v>2400</v>
      </c>
      <c r="B52" s="100">
        <v>2480600</v>
      </c>
      <c r="C52" s="49" t="s">
        <v>158</v>
      </c>
      <c r="D52" s="50">
        <v>0</v>
      </c>
      <c r="E52" s="50">
        <v>0</v>
      </c>
      <c r="F52" s="50">
        <v>0</v>
      </c>
      <c r="G52" s="50">
        <v>0</v>
      </c>
      <c r="H52" s="50">
        <v>0</v>
      </c>
      <c r="I52" s="50">
        <v>0</v>
      </c>
      <c r="J52" s="50">
        <v>0</v>
      </c>
      <c r="K52" s="50">
        <v>0</v>
      </c>
      <c r="L52" s="50">
        <v>0</v>
      </c>
      <c r="M52" s="50">
        <v>100</v>
      </c>
      <c r="N52" s="50">
        <v>0</v>
      </c>
      <c r="O52" s="50">
        <v>0</v>
      </c>
      <c r="P52" s="50">
        <v>100</v>
      </c>
      <c r="Q52" s="48">
        <f>SUM($D52:K52)</f>
        <v>0</v>
      </c>
      <c r="R52" s="48">
        <f>SUM($D52:L52)</f>
        <v>0</v>
      </c>
      <c r="S52" s="51">
        <v>0</v>
      </c>
      <c r="T52" s="51">
        <f t="shared" si="1"/>
        <v>100</v>
      </c>
      <c r="U52" s="51">
        <v>0</v>
      </c>
      <c r="V52" s="51">
        <v>0</v>
      </c>
      <c r="W52" s="51">
        <v>0</v>
      </c>
      <c r="X52" s="51">
        <v>0</v>
      </c>
      <c r="Y52" s="51">
        <v>0</v>
      </c>
      <c r="Z52" s="51">
        <f t="shared" si="2"/>
        <v>0</v>
      </c>
      <c r="AA52" s="51">
        <f t="shared" si="3"/>
        <v>0</v>
      </c>
      <c r="AB52" s="51">
        <f t="shared" si="4"/>
        <v>100</v>
      </c>
      <c r="AC52" s="51">
        <f t="shared" si="10"/>
        <v>50</v>
      </c>
      <c r="AD52" s="48">
        <f t="shared" si="8"/>
        <v>50</v>
      </c>
      <c r="AE52" s="48">
        <f t="shared" si="9"/>
        <v>50</v>
      </c>
      <c r="AG52" s="48">
        <f t="shared" si="5"/>
        <v>0</v>
      </c>
      <c r="AH52" s="48">
        <f t="shared" si="6"/>
        <v>50</v>
      </c>
      <c r="AJ52" s="48"/>
      <c r="AK52" s="48"/>
      <c r="AL52" s="48"/>
    </row>
    <row r="53" spans="1:38" ht="22.5" x14ac:dyDescent="0.25">
      <c r="A53" s="111">
        <f t="shared" si="7"/>
        <v>2400</v>
      </c>
      <c r="B53" s="100">
        <v>2480700</v>
      </c>
      <c r="C53" s="49" t="s">
        <v>159</v>
      </c>
      <c r="D53" s="50">
        <v>0</v>
      </c>
      <c r="E53" s="50">
        <v>0</v>
      </c>
      <c r="F53" s="50">
        <v>0</v>
      </c>
      <c r="G53" s="50">
        <v>0</v>
      </c>
      <c r="H53" s="50">
        <v>0</v>
      </c>
      <c r="I53" s="50">
        <v>0</v>
      </c>
      <c r="J53" s="50">
        <v>0</v>
      </c>
      <c r="K53" s="50">
        <v>0</v>
      </c>
      <c r="L53" s="50">
        <v>0</v>
      </c>
      <c r="M53" s="50">
        <v>100</v>
      </c>
      <c r="N53" s="50">
        <v>0</v>
      </c>
      <c r="O53" s="50">
        <v>0</v>
      </c>
      <c r="P53" s="50">
        <v>100</v>
      </c>
      <c r="Q53" s="48">
        <f>SUM($D53:K53)</f>
        <v>0</v>
      </c>
      <c r="R53" s="48">
        <f>SUM($D53:L53)</f>
        <v>0</v>
      </c>
      <c r="S53" s="51">
        <v>0</v>
      </c>
      <c r="T53" s="51">
        <f t="shared" si="1"/>
        <v>100</v>
      </c>
      <c r="U53" s="51">
        <v>0</v>
      </c>
      <c r="V53" s="51">
        <v>0</v>
      </c>
      <c r="W53" s="51">
        <v>0</v>
      </c>
      <c r="X53" s="51">
        <v>0</v>
      </c>
      <c r="Y53" s="51">
        <v>0</v>
      </c>
      <c r="Z53" s="51">
        <f t="shared" si="2"/>
        <v>0</v>
      </c>
      <c r="AA53" s="51">
        <f t="shared" si="3"/>
        <v>0</v>
      </c>
      <c r="AB53" s="51">
        <f t="shared" si="4"/>
        <v>100</v>
      </c>
      <c r="AC53" s="51">
        <f t="shared" si="10"/>
        <v>50</v>
      </c>
      <c r="AD53" s="48">
        <f t="shared" si="8"/>
        <v>50</v>
      </c>
      <c r="AE53" s="48">
        <f t="shared" si="9"/>
        <v>50</v>
      </c>
      <c r="AG53" s="48">
        <f t="shared" si="5"/>
        <v>0</v>
      </c>
      <c r="AH53" s="48">
        <f t="shared" si="6"/>
        <v>50</v>
      </c>
      <c r="AJ53" s="48"/>
      <c r="AK53" s="48"/>
      <c r="AL53" s="48"/>
    </row>
    <row r="54" spans="1:38" ht="22.5" x14ac:dyDescent="0.25">
      <c r="A54" s="111">
        <f t="shared" si="7"/>
        <v>2400</v>
      </c>
      <c r="B54" s="100">
        <v>2490100</v>
      </c>
      <c r="C54" s="49" t="s">
        <v>160</v>
      </c>
      <c r="D54" s="50">
        <v>0</v>
      </c>
      <c r="E54" s="50">
        <v>3000</v>
      </c>
      <c r="F54" s="50">
        <v>0</v>
      </c>
      <c r="G54" s="50">
        <v>0</v>
      </c>
      <c r="H54" s="50">
        <v>0</v>
      </c>
      <c r="I54" s="50">
        <v>0</v>
      </c>
      <c r="J54" s="50">
        <v>1500</v>
      </c>
      <c r="K54" s="50">
        <v>0</v>
      </c>
      <c r="L54" s="50">
        <v>0</v>
      </c>
      <c r="M54" s="50">
        <v>0</v>
      </c>
      <c r="N54" s="50">
        <v>1500</v>
      </c>
      <c r="O54" s="50">
        <v>0</v>
      </c>
      <c r="P54" s="50">
        <v>6000</v>
      </c>
      <c r="Q54" s="48">
        <f>SUM($D54:K54)</f>
        <v>4500</v>
      </c>
      <c r="R54" s="48">
        <f>SUM($D54:L54)</f>
        <v>4500</v>
      </c>
      <c r="S54" s="51">
        <v>0</v>
      </c>
      <c r="T54" s="51">
        <f t="shared" si="1"/>
        <v>6000</v>
      </c>
      <c r="U54" s="51">
        <v>0</v>
      </c>
      <c r="V54" s="51">
        <v>0</v>
      </c>
      <c r="W54" s="51">
        <v>0</v>
      </c>
      <c r="X54" s="51">
        <v>0</v>
      </c>
      <c r="Y54" s="51">
        <v>0</v>
      </c>
      <c r="Z54" s="51">
        <f t="shared" si="2"/>
        <v>0</v>
      </c>
      <c r="AA54" s="51">
        <f t="shared" si="3"/>
        <v>4500</v>
      </c>
      <c r="AB54" s="51">
        <f t="shared" si="4"/>
        <v>6000</v>
      </c>
      <c r="AC54" s="51">
        <f t="shared" si="10"/>
        <v>50</v>
      </c>
      <c r="AD54" s="48">
        <f t="shared" si="8"/>
        <v>50</v>
      </c>
      <c r="AE54" s="48">
        <f t="shared" si="9"/>
        <v>5950</v>
      </c>
      <c r="AG54" s="48">
        <f t="shared" si="5"/>
        <v>0</v>
      </c>
      <c r="AH54" s="48">
        <f t="shared" si="6"/>
        <v>5950</v>
      </c>
      <c r="AJ54" s="48"/>
      <c r="AK54" s="48"/>
      <c r="AL54" s="48">
        <v>4500</v>
      </c>
    </row>
    <row r="55" spans="1:38" ht="22.5" x14ac:dyDescent="0.25">
      <c r="A55" s="111">
        <f t="shared" si="7"/>
        <v>2500</v>
      </c>
      <c r="B55" s="100">
        <v>2510200</v>
      </c>
      <c r="C55" s="49" t="s">
        <v>161</v>
      </c>
      <c r="D55" s="50">
        <v>0</v>
      </c>
      <c r="E55" s="50">
        <v>0</v>
      </c>
      <c r="F55" s="50">
        <v>0</v>
      </c>
      <c r="G55" s="50">
        <v>0</v>
      </c>
      <c r="H55" s="50">
        <v>0</v>
      </c>
      <c r="I55" s="50">
        <v>0</v>
      </c>
      <c r="J55" s="50">
        <v>0</v>
      </c>
      <c r="K55" s="50">
        <v>0</v>
      </c>
      <c r="L55" s="50">
        <v>0</v>
      </c>
      <c r="M55" s="50">
        <v>100</v>
      </c>
      <c r="N55" s="50">
        <v>0</v>
      </c>
      <c r="O55" s="50">
        <v>0</v>
      </c>
      <c r="P55" s="50">
        <v>100</v>
      </c>
      <c r="Q55" s="48">
        <f>SUM($D55:K55)</f>
        <v>0</v>
      </c>
      <c r="R55" s="48">
        <f>SUM($D55:L55)</f>
        <v>0</v>
      </c>
      <c r="S55" s="51">
        <v>0</v>
      </c>
      <c r="T55" s="51">
        <f t="shared" si="1"/>
        <v>100</v>
      </c>
      <c r="U55" s="51">
        <v>0</v>
      </c>
      <c r="V55" s="51">
        <v>0</v>
      </c>
      <c r="W55" s="51">
        <v>0</v>
      </c>
      <c r="X55" s="51">
        <v>0</v>
      </c>
      <c r="Y55" s="51">
        <v>0</v>
      </c>
      <c r="Z55" s="51">
        <f t="shared" si="2"/>
        <v>0</v>
      </c>
      <c r="AA55" s="51">
        <f t="shared" si="3"/>
        <v>0</v>
      </c>
      <c r="AB55" s="51">
        <f t="shared" si="4"/>
        <v>100</v>
      </c>
      <c r="AC55" s="51">
        <f t="shared" si="10"/>
        <v>50</v>
      </c>
      <c r="AD55" s="48">
        <f t="shared" si="8"/>
        <v>50</v>
      </c>
      <c r="AE55" s="48">
        <f t="shared" si="9"/>
        <v>50</v>
      </c>
      <c r="AG55" s="48">
        <f t="shared" si="5"/>
        <v>0</v>
      </c>
      <c r="AH55" s="48">
        <f t="shared" si="6"/>
        <v>50</v>
      </c>
      <c r="AJ55" s="48"/>
      <c r="AK55" s="48"/>
      <c r="AL55" s="48"/>
    </row>
    <row r="56" spans="1:38" ht="22.5" x14ac:dyDescent="0.25">
      <c r="A56" s="111">
        <f t="shared" si="7"/>
        <v>2500</v>
      </c>
      <c r="B56" s="100">
        <v>2520100</v>
      </c>
      <c r="C56" s="49" t="s">
        <v>162</v>
      </c>
      <c r="D56" s="50">
        <v>0</v>
      </c>
      <c r="E56" s="50">
        <v>0</v>
      </c>
      <c r="F56" s="50">
        <v>0</v>
      </c>
      <c r="G56" s="50">
        <v>0</v>
      </c>
      <c r="H56" s="50">
        <v>0</v>
      </c>
      <c r="I56" s="50">
        <v>0</v>
      </c>
      <c r="J56" s="50">
        <v>0</v>
      </c>
      <c r="K56" s="50">
        <v>0</v>
      </c>
      <c r="L56" s="50">
        <v>0</v>
      </c>
      <c r="M56" s="50">
        <v>100</v>
      </c>
      <c r="N56" s="50">
        <v>0</v>
      </c>
      <c r="O56" s="50">
        <v>0</v>
      </c>
      <c r="P56" s="50">
        <v>100</v>
      </c>
      <c r="Q56" s="48">
        <f>SUM($D56:K56)</f>
        <v>0</v>
      </c>
      <c r="R56" s="48">
        <f>SUM($D56:L56)</f>
        <v>0</v>
      </c>
      <c r="S56" s="51">
        <v>70</v>
      </c>
      <c r="T56" s="51">
        <f t="shared" si="1"/>
        <v>170</v>
      </c>
      <c r="U56" s="51">
        <v>0</v>
      </c>
      <c r="V56" s="51">
        <v>0</v>
      </c>
      <c r="W56" s="51">
        <v>0</v>
      </c>
      <c r="X56" s="51">
        <v>0</v>
      </c>
      <c r="Y56" s="51">
        <v>20</v>
      </c>
      <c r="Z56" s="51">
        <f t="shared" si="2"/>
        <v>20</v>
      </c>
      <c r="AA56" s="51">
        <f t="shared" si="3"/>
        <v>50</v>
      </c>
      <c r="AB56" s="51">
        <f t="shared" si="4"/>
        <v>150</v>
      </c>
      <c r="AC56" s="51">
        <f t="shared" si="10"/>
        <v>0</v>
      </c>
      <c r="AD56" s="48">
        <f t="shared" si="8"/>
        <v>20</v>
      </c>
      <c r="AE56" s="48">
        <f t="shared" si="9"/>
        <v>150</v>
      </c>
      <c r="AG56" s="48">
        <f t="shared" si="5"/>
        <v>0</v>
      </c>
      <c r="AH56" s="48">
        <f t="shared" si="6"/>
        <v>150</v>
      </c>
      <c r="AJ56" s="48"/>
      <c r="AK56" s="48"/>
      <c r="AL56" s="48"/>
    </row>
    <row r="57" spans="1:38" ht="22.5" x14ac:dyDescent="0.25">
      <c r="A57" s="111">
        <f t="shared" si="7"/>
        <v>2500</v>
      </c>
      <c r="B57" s="100">
        <v>2530100</v>
      </c>
      <c r="C57" s="49" t="s">
        <v>163</v>
      </c>
      <c r="D57" s="50">
        <v>0</v>
      </c>
      <c r="E57" s="50">
        <v>0</v>
      </c>
      <c r="F57" s="50">
        <v>0</v>
      </c>
      <c r="G57" s="50">
        <v>0</v>
      </c>
      <c r="H57" s="50">
        <v>0</v>
      </c>
      <c r="I57" s="50">
        <v>0</v>
      </c>
      <c r="J57" s="50">
        <v>0</v>
      </c>
      <c r="K57" s="50">
        <v>0</v>
      </c>
      <c r="L57" s="50">
        <v>0</v>
      </c>
      <c r="M57" s="50">
        <v>100</v>
      </c>
      <c r="N57" s="50">
        <v>0</v>
      </c>
      <c r="O57" s="50">
        <v>0</v>
      </c>
      <c r="P57" s="50">
        <v>100</v>
      </c>
      <c r="Q57" s="48">
        <f>SUM($D57:K57)</f>
        <v>0</v>
      </c>
      <c r="R57" s="48">
        <f>SUM($D57:L57)</f>
        <v>0</v>
      </c>
      <c r="S57" s="51">
        <v>0</v>
      </c>
      <c r="T57" s="51">
        <f t="shared" si="1"/>
        <v>100</v>
      </c>
      <c r="U57" s="51">
        <v>0</v>
      </c>
      <c r="V57" s="51">
        <v>0</v>
      </c>
      <c r="W57" s="51">
        <v>0</v>
      </c>
      <c r="X57" s="51">
        <v>0</v>
      </c>
      <c r="Y57" s="51">
        <v>0</v>
      </c>
      <c r="Z57" s="51">
        <f t="shared" si="2"/>
        <v>0</v>
      </c>
      <c r="AA57" s="51">
        <f t="shared" si="3"/>
        <v>0</v>
      </c>
      <c r="AB57" s="51">
        <f t="shared" si="4"/>
        <v>100</v>
      </c>
      <c r="AC57" s="51">
        <f t="shared" si="10"/>
        <v>50</v>
      </c>
      <c r="AD57" s="48">
        <f t="shared" si="8"/>
        <v>50</v>
      </c>
      <c r="AE57" s="48">
        <f t="shared" si="9"/>
        <v>50</v>
      </c>
      <c r="AG57" s="48">
        <f t="shared" si="5"/>
        <v>0</v>
      </c>
      <c r="AH57" s="48">
        <f t="shared" si="6"/>
        <v>50</v>
      </c>
      <c r="AJ57" s="48"/>
      <c r="AK57" s="48"/>
      <c r="AL57" s="48"/>
    </row>
    <row r="58" spans="1:38" ht="22.5" x14ac:dyDescent="0.25">
      <c r="A58" s="111">
        <f t="shared" si="7"/>
        <v>2500</v>
      </c>
      <c r="B58" s="100">
        <v>2540200</v>
      </c>
      <c r="C58" s="49" t="s">
        <v>164</v>
      </c>
      <c r="D58" s="50">
        <v>0</v>
      </c>
      <c r="E58" s="50">
        <v>400</v>
      </c>
      <c r="F58" s="50">
        <v>0</v>
      </c>
      <c r="G58" s="50">
        <v>700</v>
      </c>
      <c r="H58" s="50">
        <v>0</v>
      </c>
      <c r="I58" s="50">
        <v>0</v>
      </c>
      <c r="J58" s="50">
        <v>0</v>
      </c>
      <c r="K58" s="50">
        <v>0</v>
      </c>
      <c r="L58" s="50">
        <v>400</v>
      </c>
      <c r="M58" s="50">
        <v>0</v>
      </c>
      <c r="N58" s="50">
        <v>0</v>
      </c>
      <c r="O58" s="50">
        <v>0</v>
      </c>
      <c r="P58" s="50">
        <v>1500</v>
      </c>
      <c r="Q58" s="48">
        <f>SUM($D58:K58)</f>
        <v>1100</v>
      </c>
      <c r="R58" s="48">
        <f>SUM($D58:L58)</f>
        <v>1500</v>
      </c>
      <c r="S58" s="51">
        <v>0</v>
      </c>
      <c r="T58" s="51">
        <f t="shared" si="1"/>
        <v>1500</v>
      </c>
      <c r="U58" s="51">
        <v>0</v>
      </c>
      <c r="V58" s="51">
        <v>0</v>
      </c>
      <c r="W58" s="51">
        <v>0</v>
      </c>
      <c r="X58" s="51">
        <v>0</v>
      </c>
      <c r="Y58" s="51">
        <v>0</v>
      </c>
      <c r="Z58" s="51">
        <f t="shared" si="2"/>
        <v>0</v>
      </c>
      <c r="AA58" s="51">
        <f t="shared" si="3"/>
        <v>1500</v>
      </c>
      <c r="AB58" s="51">
        <f t="shared" si="4"/>
        <v>1500</v>
      </c>
      <c r="AC58" s="51">
        <f t="shared" si="10"/>
        <v>50</v>
      </c>
      <c r="AD58" s="48">
        <f t="shared" si="8"/>
        <v>50</v>
      </c>
      <c r="AE58" s="48">
        <f t="shared" si="9"/>
        <v>1450</v>
      </c>
      <c r="AG58" s="48">
        <f t="shared" si="5"/>
        <v>0</v>
      </c>
      <c r="AH58" s="48">
        <f t="shared" si="6"/>
        <v>1450</v>
      </c>
      <c r="AJ58" s="48"/>
      <c r="AK58" s="48"/>
      <c r="AL58" s="48"/>
    </row>
    <row r="59" spans="1:38" ht="22.5" x14ac:dyDescent="0.25">
      <c r="A59" s="111">
        <f t="shared" si="7"/>
        <v>2500</v>
      </c>
      <c r="B59" s="100">
        <v>2560100</v>
      </c>
      <c r="C59" s="49" t="s">
        <v>165</v>
      </c>
      <c r="D59" s="50">
        <v>500</v>
      </c>
      <c r="E59" s="50">
        <v>500</v>
      </c>
      <c r="F59" s="50">
        <v>500</v>
      </c>
      <c r="G59" s="50">
        <v>500</v>
      </c>
      <c r="H59" s="50">
        <v>500</v>
      </c>
      <c r="I59" s="50">
        <v>500</v>
      </c>
      <c r="J59" s="50">
        <v>500</v>
      </c>
      <c r="K59" s="50">
        <v>500</v>
      </c>
      <c r="L59" s="50">
        <v>500</v>
      </c>
      <c r="M59" s="50">
        <v>500</v>
      </c>
      <c r="N59" s="50">
        <v>3000</v>
      </c>
      <c r="O59" s="50">
        <v>2000</v>
      </c>
      <c r="P59" s="50">
        <v>10000</v>
      </c>
      <c r="Q59" s="48">
        <f>SUM($D59:K59)</f>
        <v>4000</v>
      </c>
      <c r="R59" s="48">
        <f>SUM($D59:L59)</f>
        <v>4500</v>
      </c>
      <c r="S59" s="51">
        <v>0</v>
      </c>
      <c r="T59" s="51">
        <f t="shared" si="1"/>
        <v>10000</v>
      </c>
      <c r="U59" s="51">
        <v>0</v>
      </c>
      <c r="V59" s="51">
        <v>0</v>
      </c>
      <c r="W59" s="51">
        <v>0</v>
      </c>
      <c r="X59" s="51">
        <v>0</v>
      </c>
      <c r="Y59" s="51">
        <v>1023.23</v>
      </c>
      <c r="Z59" s="51">
        <f t="shared" si="2"/>
        <v>1023.23</v>
      </c>
      <c r="AA59" s="51">
        <f t="shared" si="3"/>
        <v>3476.77</v>
      </c>
      <c r="AB59" s="51">
        <f t="shared" si="4"/>
        <v>8976.77</v>
      </c>
      <c r="AC59" s="51">
        <v>429</v>
      </c>
      <c r="AD59" s="48">
        <f t="shared" si="8"/>
        <v>1452.23</v>
      </c>
      <c r="AE59" s="48">
        <f t="shared" si="9"/>
        <v>8547.77</v>
      </c>
      <c r="AG59" s="48">
        <f t="shared" si="5"/>
        <v>0</v>
      </c>
      <c r="AH59" s="48">
        <f t="shared" si="6"/>
        <v>8547.77</v>
      </c>
      <c r="AJ59" s="48"/>
      <c r="AK59" s="48"/>
      <c r="AL59" s="48">
        <v>3000</v>
      </c>
    </row>
    <row r="60" spans="1:38" ht="22.5" x14ac:dyDescent="0.25">
      <c r="A60" s="111">
        <f t="shared" si="7"/>
        <v>2500</v>
      </c>
      <c r="B60" s="100">
        <v>2590100</v>
      </c>
      <c r="C60" s="49" t="s">
        <v>166</v>
      </c>
      <c r="D60" s="50">
        <v>0</v>
      </c>
      <c r="E60" s="50">
        <v>0</v>
      </c>
      <c r="F60" s="50">
        <v>0</v>
      </c>
      <c r="G60" s="50">
        <v>0</v>
      </c>
      <c r="H60" s="50">
        <v>0</v>
      </c>
      <c r="I60" s="50">
        <v>0</v>
      </c>
      <c r="J60" s="50">
        <v>0</v>
      </c>
      <c r="K60" s="50">
        <v>0</v>
      </c>
      <c r="L60" s="50">
        <v>0</v>
      </c>
      <c r="M60" s="50">
        <v>200</v>
      </c>
      <c r="N60" s="50">
        <v>0</v>
      </c>
      <c r="O60" s="50">
        <v>0</v>
      </c>
      <c r="P60" s="50">
        <v>200</v>
      </c>
      <c r="Q60" s="48">
        <f>SUM($D60:K60)</f>
        <v>0</v>
      </c>
      <c r="R60" s="48">
        <f>SUM($D60:L60)</f>
        <v>0</v>
      </c>
      <c r="S60" s="51">
        <v>0</v>
      </c>
      <c r="T60" s="51">
        <f t="shared" si="1"/>
        <v>200</v>
      </c>
      <c r="U60" s="51">
        <v>0</v>
      </c>
      <c r="V60" s="51">
        <v>0</v>
      </c>
      <c r="W60" s="51">
        <v>0</v>
      </c>
      <c r="X60" s="51">
        <v>0</v>
      </c>
      <c r="Y60" s="51">
        <v>0</v>
      </c>
      <c r="Z60" s="51">
        <f t="shared" si="2"/>
        <v>0</v>
      </c>
      <c r="AA60" s="51">
        <f t="shared" si="3"/>
        <v>0</v>
      </c>
      <c r="AB60" s="51">
        <f t="shared" si="4"/>
        <v>200</v>
      </c>
      <c r="AC60" s="51">
        <f t="shared" si="10"/>
        <v>50</v>
      </c>
      <c r="AD60" s="48">
        <f t="shared" si="8"/>
        <v>50</v>
      </c>
      <c r="AE60" s="48">
        <f t="shared" si="9"/>
        <v>150</v>
      </c>
      <c r="AG60" s="48">
        <f t="shared" si="5"/>
        <v>0</v>
      </c>
      <c r="AH60" s="48">
        <f t="shared" si="6"/>
        <v>150</v>
      </c>
      <c r="AJ60" s="48"/>
      <c r="AK60" s="48"/>
      <c r="AL60" s="48"/>
    </row>
    <row r="61" spans="1:38" ht="22.5" x14ac:dyDescent="0.25">
      <c r="A61" s="111">
        <f t="shared" si="7"/>
        <v>2600</v>
      </c>
      <c r="B61" s="100">
        <v>2610100</v>
      </c>
      <c r="C61" s="49" t="s">
        <v>167</v>
      </c>
      <c r="D61" s="50">
        <v>0</v>
      </c>
      <c r="E61" s="50">
        <v>25000</v>
      </c>
      <c r="F61" s="50">
        <v>125000</v>
      </c>
      <c r="G61" s="50">
        <v>150000</v>
      </c>
      <c r="H61" s="50">
        <v>150000</v>
      </c>
      <c r="I61" s="50">
        <v>150000</v>
      </c>
      <c r="J61" s="50">
        <v>100000</v>
      </c>
      <c r="K61" s="50">
        <v>100000</v>
      </c>
      <c r="L61" s="50">
        <v>100000</v>
      </c>
      <c r="M61" s="50">
        <v>100000</v>
      </c>
      <c r="N61" s="50">
        <v>100000</v>
      </c>
      <c r="O61" s="50">
        <v>100000</v>
      </c>
      <c r="P61" s="50">
        <v>1200000</v>
      </c>
      <c r="Q61" s="48">
        <f>SUM($D61:K61)</f>
        <v>800000</v>
      </c>
      <c r="R61" s="48">
        <f>SUM($D61:L61)</f>
        <v>900000</v>
      </c>
      <c r="S61" s="51">
        <v>-378720.55</v>
      </c>
      <c r="T61" s="51">
        <f t="shared" si="1"/>
        <v>821279.45</v>
      </c>
      <c r="U61" s="51">
        <v>17730.8</v>
      </c>
      <c r="V61" s="51">
        <v>0</v>
      </c>
      <c r="W61" s="51">
        <v>0</v>
      </c>
      <c r="X61" s="51">
        <v>22686.3</v>
      </c>
      <c r="Y61" s="51">
        <v>83219</v>
      </c>
      <c r="Z61" s="51">
        <f t="shared" si="2"/>
        <v>123636.1</v>
      </c>
      <c r="AA61" s="51">
        <f t="shared" si="3"/>
        <v>397643.35</v>
      </c>
      <c r="AB61" s="51">
        <f t="shared" si="4"/>
        <v>697643.35</v>
      </c>
      <c r="AC61" s="54">
        <v>238000</v>
      </c>
      <c r="AD61" s="48">
        <f t="shared" si="8"/>
        <v>361636.1</v>
      </c>
      <c r="AE61" s="48">
        <f t="shared" si="9"/>
        <v>459643.35</v>
      </c>
      <c r="AG61" s="48">
        <f t="shared" si="5"/>
        <v>0</v>
      </c>
      <c r="AH61" s="48">
        <f t="shared" si="6"/>
        <v>459643.35</v>
      </c>
      <c r="AJ61" s="48"/>
      <c r="AK61" s="48">
        <v>400000</v>
      </c>
      <c r="AL61" s="48">
        <v>356044.67</v>
      </c>
    </row>
    <row r="62" spans="1:38" ht="22.5" x14ac:dyDescent="0.25">
      <c r="A62" s="111">
        <f t="shared" si="7"/>
        <v>2700</v>
      </c>
      <c r="B62" s="100">
        <v>2710100</v>
      </c>
      <c r="C62" s="49" t="s">
        <v>128</v>
      </c>
      <c r="D62" s="50">
        <v>0</v>
      </c>
      <c r="E62" s="50">
        <v>0</v>
      </c>
      <c r="F62" s="50">
        <v>0</v>
      </c>
      <c r="G62" s="50">
        <v>0</v>
      </c>
      <c r="H62" s="50">
        <v>0</v>
      </c>
      <c r="I62" s="50">
        <v>0</v>
      </c>
      <c r="J62" s="50">
        <v>0</v>
      </c>
      <c r="K62" s="50">
        <v>0</v>
      </c>
      <c r="L62" s="50">
        <v>0</v>
      </c>
      <c r="M62" s="50">
        <v>100</v>
      </c>
      <c r="N62" s="50">
        <v>0</v>
      </c>
      <c r="O62" s="50">
        <v>0</v>
      </c>
      <c r="P62" s="50">
        <v>100</v>
      </c>
      <c r="Q62" s="48">
        <f>SUM($D62:K62)</f>
        <v>0</v>
      </c>
      <c r="R62" s="48">
        <f>SUM($D62:L62)</f>
        <v>0</v>
      </c>
      <c r="S62" s="51">
        <v>0</v>
      </c>
      <c r="T62" s="51">
        <f t="shared" si="1"/>
        <v>100</v>
      </c>
      <c r="U62" s="51">
        <v>0</v>
      </c>
      <c r="V62" s="51">
        <v>0</v>
      </c>
      <c r="W62" s="51">
        <v>0</v>
      </c>
      <c r="X62" s="51">
        <v>0</v>
      </c>
      <c r="Y62" s="51">
        <v>0</v>
      </c>
      <c r="Z62" s="51">
        <f t="shared" si="2"/>
        <v>0</v>
      </c>
      <c r="AA62" s="51">
        <f t="shared" si="3"/>
        <v>0</v>
      </c>
      <c r="AB62" s="51">
        <f t="shared" si="4"/>
        <v>100</v>
      </c>
      <c r="AC62" s="51">
        <f t="shared" si="10"/>
        <v>50</v>
      </c>
      <c r="AD62" s="48">
        <f t="shared" si="8"/>
        <v>50</v>
      </c>
      <c r="AE62" s="48">
        <f t="shared" si="9"/>
        <v>50</v>
      </c>
      <c r="AG62" s="48">
        <f t="shared" si="5"/>
        <v>0</v>
      </c>
      <c r="AH62" s="48">
        <f t="shared" si="6"/>
        <v>50</v>
      </c>
      <c r="AJ62" s="48"/>
      <c r="AK62" s="48"/>
      <c r="AL62" s="48"/>
    </row>
    <row r="63" spans="1:38" ht="22.5" x14ac:dyDescent="0.25">
      <c r="A63" s="111">
        <f t="shared" si="7"/>
        <v>2700</v>
      </c>
      <c r="B63" s="100">
        <v>2710600</v>
      </c>
      <c r="C63" s="49" t="s">
        <v>168</v>
      </c>
      <c r="D63" s="50">
        <v>0</v>
      </c>
      <c r="E63" s="50">
        <v>0</v>
      </c>
      <c r="F63" s="50">
        <v>0</v>
      </c>
      <c r="G63" s="50">
        <v>0</v>
      </c>
      <c r="H63" s="50">
        <v>0</v>
      </c>
      <c r="I63" s="50">
        <v>0</v>
      </c>
      <c r="J63" s="50">
        <v>0</v>
      </c>
      <c r="K63" s="50">
        <v>0</v>
      </c>
      <c r="L63" s="50">
        <v>0</v>
      </c>
      <c r="M63" s="50">
        <v>100</v>
      </c>
      <c r="N63" s="50">
        <v>0</v>
      </c>
      <c r="O63" s="50">
        <v>0</v>
      </c>
      <c r="P63" s="50">
        <v>100</v>
      </c>
      <c r="Q63" s="48">
        <f>SUM($D63:K63)</f>
        <v>0</v>
      </c>
      <c r="R63" s="48">
        <f>SUM($D63:L63)</f>
        <v>0</v>
      </c>
      <c r="S63" s="51">
        <v>20000</v>
      </c>
      <c r="T63" s="51">
        <f t="shared" si="1"/>
        <v>20100</v>
      </c>
      <c r="U63" s="51">
        <v>0</v>
      </c>
      <c r="V63" s="51">
        <v>0</v>
      </c>
      <c r="W63" s="51">
        <v>0</v>
      </c>
      <c r="X63" s="51">
        <v>0</v>
      </c>
      <c r="Y63" s="51">
        <v>13395</v>
      </c>
      <c r="Z63" s="51">
        <f t="shared" si="2"/>
        <v>13395</v>
      </c>
      <c r="AA63" s="51">
        <f t="shared" si="3"/>
        <v>6605</v>
      </c>
      <c r="AB63" s="51">
        <f t="shared" si="4"/>
        <v>6705</v>
      </c>
      <c r="AC63" s="54">
        <v>6900</v>
      </c>
      <c r="AD63" s="48">
        <f t="shared" si="8"/>
        <v>20295</v>
      </c>
      <c r="AE63" s="48">
        <f t="shared" si="9"/>
        <v>-195</v>
      </c>
      <c r="AG63" s="48">
        <f t="shared" si="5"/>
        <v>-195</v>
      </c>
      <c r="AH63" s="48">
        <f t="shared" si="6"/>
        <v>0</v>
      </c>
      <c r="AJ63" s="48">
        <v>195</v>
      </c>
      <c r="AK63" s="48"/>
      <c r="AL63" s="48"/>
    </row>
    <row r="64" spans="1:38" ht="22.5" x14ac:dyDescent="0.25">
      <c r="A64" s="111">
        <f t="shared" si="7"/>
        <v>2700</v>
      </c>
      <c r="B64" s="100">
        <v>2720300</v>
      </c>
      <c r="C64" s="49" t="s">
        <v>169</v>
      </c>
      <c r="D64" s="50">
        <v>0</v>
      </c>
      <c r="E64" s="50">
        <v>0</v>
      </c>
      <c r="F64" s="50">
        <v>0</v>
      </c>
      <c r="G64" s="50">
        <v>0</v>
      </c>
      <c r="H64" s="50">
        <v>0</v>
      </c>
      <c r="I64" s="50">
        <v>0</v>
      </c>
      <c r="J64" s="50">
        <v>0</v>
      </c>
      <c r="K64" s="50">
        <v>0</v>
      </c>
      <c r="L64" s="50">
        <v>0</v>
      </c>
      <c r="M64" s="50">
        <v>100</v>
      </c>
      <c r="N64" s="50">
        <v>0</v>
      </c>
      <c r="O64" s="50">
        <v>0</v>
      </c>
      <c r="P64" s="50">
        <v>100</v>
      </c>
      <c r="Q64" s="48">
        <f>SUM($D64:K64)</f>
        <v>0</v>
      </c>
      <c r="R64" s="48">
        <f>SUM($D64:L64)</f>
        <v>0</v>
      </c>
      <c r="S64" s="51">
        <v>0</v>
      </c>
      <c r="T64" s="51">
        <f t="shared" si="1"/>
        <v>100</v>
      </c>
      <c r="U64" s="51">
        <v>0</v>
      </c>
      <c r="V64" s="51">
        <v>0</v>
      </c>
      <c r="W64" s="51">
        <v>0</v>
      </c>
      <c r="X64" s="51">
        <v>0</v>
      </c>
      <c r="Y64" s="51">
        <v>0</v>
      </c>
      <c r="Z64" s="51">
        <f t="shared" si="2"/>
        <v>0</v>
      </c>
      <c r="AA64" s="51">
        <f t="shared" si="3"/>
        <v>0</v>
      </c>
      <c r="AB64" s="51">
        <f t="shared" si="4"/>
        <v>100</v>
      </c>
      <c r="AC64" s="51">
        <f t="shared" si="10"/>
        <v>50</v>
      </c>
      <c r="AD64" s="48">
        <f t="shared" si="8"/>
        <v>50</v>
      </c>
      <c r="AE64" s="48">
        <f t="shared" si="9"/>
        <v>50</v>
      </c>
      <c r="AG64" s="48">
        <f t="shared" si="5"/>
        <v>0</v>
      </c>
      <c r="AH64" s="48">
        <f t="shared" si="6"/>
        <v>50</v>
      </c>
      <c r="AJ64" s="48"/>
      <c r="AK64" s="48"/>
      <c r="AL64" s="48"/>
    </row>
    <row r="65" spans="1:38" ht="22.5" x14ac:dyDescent="0.25">
      <c r="A65" s="111">
        <f t="shared" si="7"/>
        <v>2700</v>
      </c>
      <c r="B65" s="100">
        <v>2720500</v>
      </c>
      <c r="C65" s="49" t="s">
        <v>170</v>
      </c>
      <c r="D65" s="50">
        <v>0</v>
      </c>
      <c r="E65" s="50">
        <v>0</v>
      </c>
      <c r="F65" s="50">
        <v>0</v>
      </c>
      <c r="G65" s="50">
        <v>0</v>
      </c>
      <c r="H65" s="50">
        <v>0</v>
      </c>
      <c r="I65" s="50">
        <v>0</v>
      </c>
      <c r="J65" s="50">
        <v>0</v>
      </c>
      <c r="K65" s="50">
        <v>0</v>
      </c>
      <c r="L65" s="50">
        <v>0</v>
      </c>
      <c r="M65" s="50">
        <v>100</v>
      </c>
      <c r="N65" s="50">
        <v>0</v>
      </c>
      <c r="O65" s="50">
        <v>0</v>
      </c>
      <c r="P65" s="50">
        <v>100</v>
      </c>
      <c r="Q65" s="48">
        <f>SUM($D65:K65)</f>
        <v>0</v>
      </c>
      <c r="R65" s="48">
        <f>SUM($D65:L65)</f>
        <v>0</v>
      </c>
      <c r="S65" s="51">
        <v>300</v>
      </c>
      <c r="T65" s="51">
        <f t="shared" si="1"/>
        <v>400</v>
      </c>
      <c r="U65" s="51">
        <v>0</v>
      </c>
      <c r="V65" s="51">
        <v>0</v>
      </c>
      <c r="W65" s="51">
        <v>0</v>
      </c>
      <c r="X65" s="51">
        <v>0</v>
      </c>
      <c r="Y65" s="51">
        <v>299.98</v>
      </c>
      <c r="Z65" s="51">
        <f t="shared" si="2"/>
        <v>299.98</v>
      </c>
      <c r="AA65" s="51">
        <f t="shared" si="3"/>
        <v>1.999999999998181E-2</v>
      </c>
      <c r="AB65" s="51">
        <f t="shared" si="4"/>
        <v>100.01999999999998</v>
      </c>
      <c r="AC65" s="51">
        <f t="shared" si="10"/>
        <v>0</v>
      </c>
      <c r="AD65" s="48">
        <f t="shared" si="8"/>
        <v>299.98</v>
      </c>
      <c r="AE65" s="48">
        <f t="shared" si="9"/>
        <v>100.01999999999998</v>
      </c>
      <c r="AG65" s="48">
        <f t="shared" si="5"/>
        <v>0</v>
      </c>
      <c r="AH65" s="48">
        <f t="shared" si="6"/>
        <v>100.01999999999998</v>
      </c>
      <c r="AJ65" s="48"/>
      <c r="AK65" s="48"/>
      <c r="AL65" s="48"/>
    </row>
    <row r="66" spans="1:38" ht="22.5" x14ac:dyDescent="0.25">
      <c r="A66" s="111">
        <f t="shared" si="7"/>
        <v>2700</v>
      </c>
      <c r="B66" s="100">
        <v>2720600</v>
      </c>
      <c r="C66" s="49" t="s">
        <v>171</v>
      </c>
      <c r="D66" s="50">
        <v>0</v>
      </c>
      <c r="E66" s="50">
        <v>0</v>
      </c>
      <c r="F66" s="50">
        <v>0</v>
      </c>
      <c r="G66" s="50">
        <v>0</v>
      </c>
      <c r="H66" s="50">
        <v>0</v>
      </c>
      <c r="I66" s="50">
        <v>0</v>
      </c>
      <c r="J66" s="50">
        <v>0</v>
      </c>
      <c r="K66" s="50">
        <v>0</v>
      </c>
      <c r="L66" s="50">
        <v>0</v>
      </c>
      <c r="M66" s="50">
        <v>100</v>
      </c>
      <c r="N66" s="50">
        <v>0</v>
      </c>
      <c r="O66" s="50">
        <v>0</v>
      </c>
      <c r="P66" s="50">
        <v>100</v>
      </c>
      <c r="Q66" s="48">
        <f>SUM($D66:K66)</f>
        <v>0</v>
      </c>
      <c r="R66" s="48">
        <f>SUM($D66:L66)</f>
        <v>0</v>
      </c>
      <c r="S66" s="51">
        <v>0</v>
      </c>
      <c r="T66" s="51">
        <f t="shared" si="1"/>
        <v>100</v>
      </c>
      <c r="U66" s="51">
        <v>0</v>
      </c>
      <c r="V66" s="51">
        <v>0</v>
      </c>
      <c r="W66" s="51">
        <v>0</v>
      </c>
      <c r="X66" s="51">
        <v>0</v>
      </c>
      <c r="Y66" s="51">
        <v>0</v>
      </c>
      <c r="Z66" s="51">
        <f t="shared" si="2"/>
        <v>0</v>
      </c>
      <c r="AA66" s="51">
        <f t="shared" si="3"/>
        <v>0</v>
      </c>
      <c r="AB66" s="51">
        <f t="shared" si="4"/>
        <v>100</v>
      </c>
      <c r="AC66" s="51">
        <f t="shared" si="10"/>
        <v>50</v>
      </c>
      <c r="AD66" s="48">
        <f t="shared" si="8"/>
        <v>50</v>
      </c>
      <c r="AE66" s="48">
        <f t="shared" si="9"/>
        <v>50</v>
      </c>
      <c r="AG66" s="48">
        <f t="shared" si="5"/>
        <v>0</v>
      </c>
      <c r="AH66" s="48">
        <f t="shared" si="6"/>
        <v>50</v>
      </c>
      <c r="AJ66" s="48"/>
      <c r="AK66" s="48"/>
      <c r="AL66" s="48"/>
    </row>
    <row r="67" spans="1:38" x14ac:dyDescent="0.25">
      <c r="A67" s="111">
        <f t="shared" si="7"/>
        <v>2700</v>
      </c>
      <c r="B67" s="100">
        <v>2730100</v>
      </c>
      <c r="C67" s="49" t="s">
        <v>172</v>
      </c>
      <c r="D67" s="50">
        <v>0</v>
      </c>
      <c r="E67" s="50">
        <v>0</v>
      </c>
      <c r="F67" s="50">
        <v>0</v>
      </c>
      <c r="G67" s="50">
        <v>0</v>
      </c>
      <c r="H67" s="50">
        <v>0</v>
      </c>
      <c r="I67" s="50">
        <v>0</v>
      </c>
      <c r="J67" s="50">
        <v>0</v>
      </c>
      <c r="K67" s="50">
        <v>0</v>
      </c>
      <c r="L67" s="50">
        <v>0</v>
      </c>
      <c r="M67" s="50">
        <v>100</v>
      </c>
      <c r="N67" s="50">
        <v>0</v>
      </c>
      <c r="O67" s="50">
        <v>0</v>
      </c>
      <c r="P67" s="50">
        <v>100</v>
      </c>
      <c r="Q67" s="48">
        <f>SUM($D67:K67)</f>
        <v>0</v>
      </c>
      <c r="R67" s="48">
        <f>SUM($D67:L67)</f>
        <v>0</v>
      </c>
      <c r="S67" s="51">
        <v>0</v>
      </c>
      <c r="T67" s="51">
        <f t="shared" si="1"/>
        <v>100</v>
      </c>
      <c r="U67" s="51">
        <v>0</v>
      </c>
      <c r="V67" s="51">
        <v>0</v>
      </c>
      <c r="W67" s="51">
        <v>0</v>
      </c>
      <c r="X67" s="51">
        <v>0</v>
      </c>
      <c r="Y67" s="51">
        <v>0</v>
      </c>
      <c r="Z67" s="51">
        <f t="shared" si="2"/>
        <v>0</v>
      </c>
      <c r="AA67" s="51">
        <f t="shared" si="3"/>
        <v>0</v>
      </c>
      <c r="AB67" s="51">
        <f t="shared" si="4"/>
        <v>100</v>
      </c>
      <c r="AC67" s="51">
        <f t="shared" si="10"/>
        <v>50</v>
      </c>
      <c r="AD67" s="48">
        <f t="shared" si="8"/>
        <v>50</v>
      </c>
      <c r="AE67" s="48">
        <f t="shared" si="9"/>
        <v>50</v>
      </c>
      <c r="AG67" s="48">
        <f t="shared" si="5"/>
        <v>0</v>
      </c>
      <c r="AH67" s="48">
        <f t="shared" si="6"/>
        <v>50</v>
      </c>
      <c r="AJ67" s="48"/>
      <c r="AK67" s="48"/>
      <c r="AL67" s="48"/>
    </row>
    <row r="68" spans="1:38" ht="22.5" x14ac:dyDescent="0.25">
      <c r="A68" s="111">
        <f t="shared" si="7"/>
        <v>2700</v>
      </c>
      <c r="B68" s="100">
        <v>2730300</v>
      </c>
      <c r="C68" s="49" t="s">
        <v>173</v>
      </c>
      <c r="D68" s="50">
        <v>0</v>
      </c>
      <c r="E68" s="50">
        <v>0</v>
      </c>
      <c r="F68" s="50">
        <v>0</v>
      </c>
      <c r="G68" s="50">
        <v>0</v>
      </c>
      <c r="H68" s="50">
        <v>0</v>
      </c>
      <c r="I68" s="50">
        <v>0</v>
      </c>
      <c r="J68" s="50">
        <v>0</v>
      </c>
      <c r="K68" s="50">
        <v>0</v>
      </c>
      <c r="L68" s="50">
        <v>0</v>
      </c>
      <c r="M68" s="50">
        <v>100</v>
      </c>
      <c r="N68" s="50">
        <v>0</v>
      </c>
      <c r="O68" s="50">
        <v>0</v>
      </c>
      <c r="P68" s="50">
        <v>100</v>
      </c>
      <c r="Q68" s="48">
        <f>SUM($D68:K68)</f>
        <v>0</v>
      </c>
      <c r="R68" s="48">
        <f>SUM($D68:L68)</f>
        <v>0</v>
      </c>
      <c r="S68" s="51">
        <v>0</v>
      </c>
      <c r="T68" s="51">
        <f t="shared" si="1"/>
        <v>100</v>
      </c>
      <c r="U68" s="51">
        <v>0</v>
      </c>
      <c r="V68" s="51">
        <v>0</v>
      </c>
      <c r="W68" s="51">
        <v>0</v>
      </c>
      <c r="X68" s="51">
        <v>0</v>
      </c>
      <c r="Y68" s="51">
        <v>0</v>
      </c>
      <c r="Z68" s="51">
        <f t="shared" si="2"/>
        <v>0</v>
      </c>
      <c r="AA68" s="51">
        <f t="shared" si="3"/>
        <v>0</v>
      </c>
      <c r="AB68" s="51">
        <f t="shared" si="4"/>
        <v>100</v>
      </c>
      <c r="AC68" s="51">
        <f t="shared" si="10"/>
        <v>50</v>
      </c>
      <c r="AD68" s="48">
        <f t="shared" si="8"/>
        <v>50</v>
      </c>
      <c r="AE68" s="48">
        <f t="shared" si="9"/>
        <v>50</v>
      </c>
      <c r="AG68" s="48">
        <f t="shared" si="5"/>
        <v>0</v>
      </c>
      <c r="AH68" s="48">
        <f t="shared" si="6"/>
        <v>50</v>
      </c>
      <c r="AJ68" s="48"/>
      <c r="AK68" s="48"/>
      <c r="AL68" s="48"/>
    </row>
    <row r="69" spans="1:38" ht="22.5" x14ac:dyDescent="0.25">
      <c r="A69" s="111">
        <f t="shared" si="7"/>
        <v>2700</v>
      </c>
      <c r="B69" s="100">
        <v>2730400</v>
      </c>
      <c r="C69" s="49" t="s">
        <v>174</v>
      </c>
      <c r="D69" s="50">
        <v>0</v>
      </c>
      <c r="E69" s="50">
        <v>0</v>
      </c>
      <c r="F69" s="50">
        <v>0</v>
      </c>
      <c r="G69" s="50">
        <v>0</v>
      </c>
      <c r="H69" s="50">
        <v>0</v>
      </c>
      <c r="I69" s="50">
        <v>0</v>
      </c>
      <c r="J69" s="50">
        <v>0</v>
      </c>
      <c r="K69" s="50">
        <v>0</v>
      </c>
      <c r="L69" s="50">
        <v>0</v>
      </c>
      <c r="M69" s="50">
        <v>100</v>
      </c>
      <c r="N69" s="50">
        <v>0</v>
      </c>
      <c r="O69" s="50">
        <v>0</v>
      </c>
      <c r="P69" s="50">
        <v>100</v>
      </c>
      <c r="Q69" s="48">
        <f>SUM($D69:K69)</f>
        <v>0</v>
      </c>
      <c r="R69" s="48">
        <f>SUM($D69:L69)</f>
        <v>0</v>
      </c>
      <c r="S69" s="51">
        <v>0</v>
      </c>
      <c r="T69" s="51">
        <f t="shared" si="1"/>
        <v>100</v>
      </c>
      <c r="U69" s="51">
        <v>0</v>
      </c>
      <c r="V69" s="51">
        <v>0</v>
      </c>
      <c r="W69" s="51">
        <v>0</v>
      </c>
      <c r="X69" s="51">
        <v>0</v>
      </c>
      <c r="Y69" s="51">
        <v>0</v>
      </c>
      <c r="Z69" s="51">
        <f t="shared" si="2"/>
        <v>0</v>
      </c>
      <c r="AA69" s="51">
        <f t="shared" si="3"/>
        <v>0</v>
      </c>
      <c r="AB69" s="51">
        <f t="shared" si="4"/>
        <v>100</v>
      </c>
      <c r="AC69" s="51">
        <f t="shared" si="10"/>
        <v>50</v>
      </c>
      <c r="AD69" s="48">
        <f t="shared" si="8"/>
        <v>50</v>
      </c>
      <c r="AE69" s="48">
        <f t="shared" si="9"/>
        <v>50</v>
      </c>
      <c r="AG69" s="48">
        <f t="shared" si="5"/>
        <v>0</v>
      </c>
      <c r="AH69" s="48">
        <f t="shared" si="6"/>
        <v>50</v>
      </c>
      <c r="AJ69" s="48"/>
      <c r="AK69" s="48"/>
      <c r="AL69" s="48"/>
    </row>
    <row r="70" spans="1:38" x14ac:dyDescent="0.25">
      <c r="A70" s="111">
        <f t="shared" si="7"/>
        <v>2700</v>
      </c>
      <c r="B70" s="100">
        <v>2740100</v>
      </c>
      <c r="C70" s="52" t="s">
        <v>175</v>
      </c>
      <c r="D70" s="50">
        <v>0</v>
      </c>
      <c r="E70" s="50">
        <v>0</v>
      </c>
      <c r="F70" s="50">
        <v>0</v>
      </c>
      <c r="G70" s="50">
        <v>0</v>
      </c>
      <c r="H70" s="50">
        <v>0</v>
      </c>
      <c r="I70" s="50">
        <v>0</v>
      </c>
      <c r="J70" s="50">
        <v>0</v>
      </c>
      <c r="K70" s="50">
        <v>0</v>
      </c>
      <c r="L70" s="50">
        <v>0</v>
      </c>
      <c r="M70" s="50">
        <v>0</v>
      </c>
      <c r="N70" s="50">
        <v>1500</v>
      </c>
      <c r="O70" s="50">
        <v>0</v>
      </c>
      <c r="P70" s="50">
        <v>1500</v>
      </c>
      <c r="Q70" s="48">
        <f>SUM($D70:K70)</f>
        <v>0</v>
      </c>
      <c r="R70" s="48">
        <f>SUM($D70:L70)</f>
        <v>0</v>
      </c>
      <c r="S70" s="51">
        <v>3000</v>
      </c>
      <c r="T70" s="51">
        <f t="shared" si="1"/>
        <v>4500</v>
      </c>
      <c r="U70" s="51">
        <v>0</v>
      </c>
      <c r="V70" s="51">
        <v>0</v>
      </c>
      <c r="W70" s="51">
        <v>0</v>
      </c>
      <c r="X70" s="51">
        <v>0</v>
      </c>
      <c r="Y70" s="51">
        <v>1096.8</v>
      </c>
      <c r="Z70" s="51">
        <f t="shared" si="2"/>
        <v>1096.8</v>
      </c>
      <c r="AA70" s="51">
        <f t="shared" si="3"/>
        <v>1903.2</v>
      </c>
      <c r="AB70" s="51">
        <f t="shared" si="4"/>
        <v>3403.2</v>
      </c>
      <c r="AC70" s="54">
        <v>16000</v>
      </c>
      <c r="AD70" s="48">
        <f t="shared" si="8"/>
        <v>17096.8</v>
      </c>
      <c r="AE70" s="48">
        <f t="shared" si="9"/>
        <v>-12596.8</v>
      </c>
      <c r="AG70" s="48">
        <f t="shared" si="5"/>
        <v>-12596.8</v>
      </c>
      <c r="AH70" s="48">
        <f t="shared" si="6"/>
        <v>0</v>
      </c>
      <c r="AJ70" s="48">
        <v>12596.8</v>
      </c>
      <c r="AK70" s="48"/>
      <c r="AL70" s="48"/>
    </row>
    <row r="71" spans="1:38" x14ac:dyDescent="0.25">
      <c r="A71" s="111">
        <f t="shared" si="7"/>
        <v>2700</v>
      </c>
      <c r="B71" s="100">
        <v>2750300</v>
      </c>
      <c r="C71" s="52" t="s">
        <v>176</v>
      </c>
      <c r="D71" s="50">
        <v>0</v>
      </c>
      <c r="E71" s="50">
        <v>0</v>
      </c>
      <c r="F71" s="50">
        <v>0</v>
      </c>
      <c r="G71" s="50">
        <v>0</v>
      </c>
      <c r="H71" s="50">
        <v>0</v>
      </c>
      <c r="I71" s="50">
        <v>0</v>
      </c>
      <c r="J71" s="50">
        <v>0</v>
      </c>
      <c r="K71" s="50">
        <v>0</v>
      </c>
      <c r="L71" s="50">
        <v>0</v>
      </c>
      <c r="M71" s="50">
        <v>100</v>
      </c>
      <c r="N71" s="50">
        <v>0</v>
      </c>
      <c r="O71" s="50">
        <v>0</v>
      </c>
      <c r="P71" s="50">
        <v>100</v>
      </c>
      <c r="Q71" s="48">
        <f>SUM($D71:K71)</f>
        <v>0</v>
      </c>
      <c r="R71" s="48">
        <f>SUM($D71:L71)</f>
        <v>0</v>
      </c>
      <c r="S71" s="51">
        <v>0</v>
      </c>
      <c r="T71" s="51">
        <f t="shared" ref="T71:T134" si="11">P71+S71</f>
        <v>100</v>
      </c>
      <c r="U71" s="51">
        <v>0</v>
      </c>
      <c r="V71" s="51">
        <v>0</v>
      </c>
      <c r="W71" s="51">
        <v>0</v>
      </c>
      <c r="X71" s="51">
        <v>0</v>
      </c>
      <c r="Y71" s="51">
        <v>0</v>
      </c>
      <c r="Z71" s="51">
        <f t="shared" ref="Z71:Z134" si="12">SUM(U71:Y71)</f>
        <v>0</v>
      </c>
      <c r="AA71" s="51">
        <f t="shared" ref="AA71:AA134" si="13">R71+S71-Z71</f>
        <v>0</v>
      </c>
      <c r="AB71" s="51">
        <f t="shared" ref="AB71:AB134" si="14">P71+S71-Z71</f>
        <v>100</v>
      </c>
      <c r="AC71" s="51">
        <f t="shared" si="10"/>
        <v>50</v>
      </c>
      <c r="AD71" s="48">
        <f t="shared" si="8"/>
        <v>50</v>
      </c>
      <c r="AE71" s="48">
        <f t="shared" si="9"/>
        <v>50</v>
      </c>
      <c r="AG71" s="48">
        <f t="shared" ref="AG71:AG134" si="15">IF(AE71&lt;0,AE71,0)</f>
        <v>0</v>
      </c>
      <c r="AH71" s="48">
        <f t="shared" ref="AH71:AH134" si="16">IF(AE71&gt;0,AE71,0)</f>
        <v>50</v>
      </c>
      <c r="AJ71" s="48"/>
      <c r="AK71" s="48"/>
      <c r="AL71" s="48"/>
    </row>
    <row r="72" spans="1:38" x14ac:dyDescent="0.25">
      <c r="A72" s="111">
        <f t="shared" ref="A72:A135" si="17">LEFT(B72,2)*100</f>
        <v>2900</v>
      </c>
      <c r="B72" s="100">
        <v>2910100</v>
      </c>
      <c r="C72" s="49" t="s">
        <v>177</v>
      </c>
      <c r="D72" s="50">
        <v>0</v>
      </c>
      <c r="E72" s="50">
        <v>0</v>
      </c>
      <c r="F72" s="50">
        <v>0</v>
      </c>
      <c r="G72" s="50">
        <v>0</v>
      </c>
      <c r="H72" s="50">
        <v>0</v>
      </c>
      <c r="I72" s="50">
        <v>0</v>
      </c>
      <c r="J72" s="50">
        <v>0</v>
      </c>
      <c r="K72" s="50">
        <v>0</v>
      </c>
      <c r="L72" s="50">
        <v>0</v>
      </c>
      <c r="M72" s="50">
        <v>0</v>
      </c>
      <c r="N72" s="50">
        <v>2000</v>
      </c>
      <c r="O72" s="50">
        <v>0</v>
      </c>
      <c r="P72" s="50">
        <v>2000</v>
      </c>
      <c r="Q72" s="48">
        <f>SUM($D72:K72)</f>
        <v>0</v>
      </c>
      <c r="R72" s="48">
        <f>SUM($D72:L72)</f>
        <v>0</v>
      </c>
      <c r="S72" s="51">
        <v>0</v>
      </c>
      <c r="T72" s="51">
        <f t="shared" si="11"/>
        <v>2000</v>
      </c>
      <c r="U72" s="51">
        <v>0</v>
      </c>
      <c r="V72" s="51">
        <v>0</v>
      </c>
      <c r="W72" s="51">
        <v>0</v>
      </c>
      <c r="X72" s="51">
        <v>0</v>
      </c>
      <c r="Y72" s="51">
        <v>0</v>
      </c>
      <c r="Z72" s="51">
        <f t="shared" si="12"/>
        <v>0</v>
      </c>
      <c r="AA72" s="51">
        <f t="shared" si="13"/>
        <v>0</v>
      </c>
      <c r="AB72" s="51">
        <f t="shared" si="14"/>
        <v>2000</v>
      </c>
      <c r="AC72" s="51">
        <f t="shared" si="10"/>
        <v>50</v>
      </c>
      <c r="AD72" s="48">
        <f t="shared" ref="AD72:AD135" si="18">Z72+AC72</f>
        <v>50</v>
      </c>
      <c r="AE72" s="48">
        <f t="shared" ref="AE72:AE135" si="19">T72-AD72</f>
        <v>1950</v>
      </c>
      <c r="AG72" s="48">
        <f t="shared" si="15"/>
        <v>0</v>
      </c>
      <c r="AH72" s="48">
        <f t="shared" si="16"/>
        <v>1950</v>
      </c>
      <c r="AJ72" s="48"/>
      <c r="AK72" s="48"/>
      <c r="AL72" s="48"/>
    </row>
    <row r="73" spans="1:38" x14ac:dyDescent="0.25">
      <c r="A73" s="111">
        <f t="shared" si="17"/>
        <v>2900</v>
      </c>
      <c r="B73" s="100">
        <v>2910200</v>
      </c>
      <c r="C73" s="49" t="s">
        <v>178</v>
      </c>
      <c r="D73" s="50">
        <v>0</v>
      </c>
      <c r="E73" s="50">
        <v>0</v>
      </c>
      <c r="F73" s="50">
        <v>0</v>
      </c>
      <c r="G73" s="50">
        <v>0</v>
      </c>
      <c r="H73" s="50">
        <v>0</v>
      </c>
      <c r="I73" s="50">
        <v>0</v>
      </c>
      <c r="J73" s="50">
        <v>0</v>
      </c>
      <c r="K73" s="50">
        <v>0</v>
      </c>
      <c r="L73" s="50">
        <v>0</v>
      </c>
      <c r="M73" s="50">
        <v>100</v>
      </c>
      <c r="N73" s="50">
        <v>0</v>
      </c>
      <c r="O73" s="50">
        <v>0</v>
      </c>
      <c r="P73" s="50">
        <v>100</v>
      </c>
      <c r="Q73" s="48">
        <f>SUM($D73:K73)</f>
        <v>0</v>
      </c>
      <c r="R73" s="48">
        <f>SUM($D73:L73)</f>
        <v>0</v>
      </c>
      <c r="S73" s="51">
        <v>0</v>
      </c>
      <c r="T73" s="51">
        <f t="shared" si="11"/>
        <v>100</v>
      </c>
      <c r="U73" s="51">
        <v>0</v>
      </c>
      <c r="V73" s="51">
        <v>0</v>
      </c>
      <c r="W73" s="51">
        <v>0</v>
      </c>
      <c r="X73" s="51">
        <v>0</v>
      </c>
      <c r="Y73" s="51">
        <v>0</v>
      </c>
      <c r="Z73" s="51">
        <f t="shared" si="12"/>
        <v>0</v>
      </c>
      <c r="AA73" s="51">
        <f t="shared" si="13"/>
        <v>0</v>
      </c>
      <c r="AB73" s="51">
        <f t="shared" si="14"/>
        <v>100</v>
      </c>
      <c r="AC73" s="51">
        <f t="shared" ref="AC73:AC134" si="20">IF(P73=AB73,50,0)</f>
        <v>50</v>
      </c>
      <c r="AD73" s="48">
        <f t="shared" si="18"/>
        <v>50</v>
      </c>
      <c r="AE73" s="48">
        <f t="shared" si="19"/>
        <v>50</v>
      </c>
      <c r="AG73" s="48">
        <f t="shared" si="15"/>
        <v>0</v>
      </c>
      <c r="AH73" s="48">
        <f t="shared" si="16"/>
        <v>50</v>
      </c>
      <c r="AJ73" s="48"/>
      <c r="AK73" s="48"/>
      <c r="AL73" s="48"/>
    </row>
    <row r="74" spans="1:38" ht="22.5" x14ac:dyDescent="0.25">
      <c r="A74" s="111">
        <f t="shared" si="17"/>
        <v>2900</v>
      </c>
      <c r="B74" s="100">
        <v>2910500</v>
      </c>
      <c r="C74" s="49" t="s">
        <v>179</v>
      </c>
      <c r="D74" s="50">
        <v>0</v>
      </c>
      <c r="E74" s="50">
        <v>20100</v>
      </c>
      <c r="F74" s="50">
        <v>0</v>
      </c>
      <c r="G74" s="50">
        <v>0</v>
      </c>
      <c r="H74" s="50">
        <v>0</v>
      </c>
      <c r="I74" s="50">
        <v>0</v>
      </c>
      <c r="J74" s="50">
        <v>0</v>
      </c>
      <c r="K74" s="50">
        <v>0</v>
      </c>
      <c r="L74" s="50">
        <v>0</v>
      </c>
      <c r="M74" s="50">
        <v>0</v>
      </c>
      <c r="N74" s="50">
        <v>0</v>
      </c>
      <c r="O74" s="50">
        <v>0</v>
      </c>
      <c r="P74" s="50">
        <v>20100</v>
      </c>
      <c r="Q74" s="48">
        <f>SUM($D74:K74)</f>
        <v>20100</v>
      </c>
      <c r="R74" s="48">
        <f>SUM($D74:L74)</f>
        <v>20100</v>
      </c>
      <c r="S74" s="51">
        <v>0</v>
      </c>
      <c r="T74" s="51">
        <f t="shared" si="11"/>
        <v>20100</v>
      </c>
      <c r="U74" s="51">
        <v>0</v>
      </c>
      <c r="V74" s="51">
        <v>0</v>
      </c>
      <c r="W74" s="51">
        <v>0</v>
      </c>
      <c r="X74" s="51">
        <v>0</v>
      </c>
      <c r="Y74" s="51">
        <v>0</v>
      </c>
      <c r="Z74" s="51">
        <f t="shared" si="12"/>
        <v>0</v>
      </c>
      <c r="AA74" s="51">
        <f t="shared" si="13"/>
        <v>20100</v>
      </c>
      <c r="AB74" s="51">
        <f t="shared" si="14"/>
        <v>20100</v>
      </c>
      <c r="AC74" s="51"/>
      <c r="AD74" s="48">
        <f t="shared" si="18"/>
        <v>0</v>
      </c>
      <c r="AE74" s="48">
        <f t="shared" si="19"/>
        <v>20100</v>
      </c>
      <c r="AG74" s="48">
        <f t="shared" si="15"/>
        <v>0</v>
      </c>
      <c r="AH74" s="48">
        <f t="shared" si="16"/>
        <v>20100</v>
      </c>
      <c r="AJ74" s="48"/>
      <c r="AK74" s="48"/>
      <c r="AL74" s="48">
        <v>20000</v>
      </c>
    </row>
    <row r="75" spans="1:38" ht="22.5" x14ac:dyDescent="0.25">
      <c r="A75" s="111">
        <f t="shared" si="17"/>
        <v>2900</v>
      </c>
      <c r="B75" s="100">
        <v>2910600</v>
      </c>
      <c r="C75" s="49" t="s">
        <v>180</v>
      </c>
      <c r="D75" s="50">
        <v>0</v>
      </c>
      <c r="E75" s="50">
        <v>0</v>
      </c>
      <c r="F75" s="50">
        <v>0</v>
      </c>
      <c r="G75" s="50">
        <v>0</v>
      </c>
      <c r="H75" s="50">
        <v>0</v>
      </c>
      <c r="I75" s="50">
        <v>0</v>
      </c>
      <c r="J75" s="50">
        <v>0</v>
      </c>
      <c r="K75" s="50">
        <v>0</v>
      </c>
      <c r="L75" s="50">
        <v>0</v>
      </c>
      <c r="M75" s="50">
        <v>100</v>
      </c>
      <c r="N75" s="50">
        <v>0</v>
      </c>
      <c r="O75" s="50">
        <v>0</v>
      </c>
      <c r="P75" s="50">
        <v>100</v>
      </c>
      <c r="Q75" s="48">
        <f>SUM($D75:K75)</f>
        <v>0</v>
      </c>
      <c r="R75" s="48">
        <f>SUM($D75:L75)</f>
        <v>0</v>
      </c>
      <c r="S75" s="51">
        <v>0</v>
      </c>
      <c r="T75" s="51">
        <f t="shared" si="11"/>
        <v>100</v>
      </c>
      <c r="U75" s="51">
        <v>0</v>
      </c>
      <c r="V75" s="51">
        <v>0</v>
      </c>
      <c r="W75" s="51">
        <v>0</v>
      </c>
      <c r="X75" s="51">
        <v>0</v>
      </c>
      <c r="Y75" s="51">
        <v>0</v>
      </c>
      <c r="Z75" s="51">
        <f t="shared" si="12"/>
        <v>0</v>
      </c>
      <c r="AA75" s="51">
        <f t="shared" si="13"/>
        <v>0</v>
      </c>
      <c r="AB75" s="51">
        <f t="shared" si="14"/>
        <v>100</v>
      </c>
      <c r="AC75" s="51">
        <f t="shared" si="20"/>
        <v>50</v>
      </c>
      <c r="AD75" s="48">
        <f t="shared" si="18"/>
        <v>50</v>
      </c>
      <c r="AE75" s="48">
        <f t="shared" si="19"/>
        <v>50</v>
      </c>
      <c r="AG75" s="48">
        <f t="shared" si="15"/>
        <v>0</v>
      </c>
      <c r="AH75" s="48">
        <f t="shared" si="16"/>
        <v>50</v>
      </c>
      <c r="AJ75" s="48"/>
      <c r="AK75" s="48"/>
      <c r="AL75" s="48"/>
    </row>
    <row r="76" spans="1:38" ht="22.5" x14ac:dyDescent="0.25">
      <c r="A76" s="111">
        <f t="shared" si="17"/>
        <v>2900</v>
      </c>
      <c r="B76" s="100">
        <v>2910700</v>
      </c>
      <c r="C76" s="49" t="s">
        <v>181</v>
      </c>
      <c r="D76" s="50">
        <v>0</v>
      </c>
      <c r="E76" s="50">
        <v>0</v>
      </c>
      <c r="F76" s="50">
        <v>0</v>
      </c>
      <c r="G76" s="50">
        <v>0</v>
      </c>
      <c r="H76" s="50">
        <v>0</v>
      </c>
      <c r="I76" s="50">
        <v>0</v>
      </c>
      <c r="J76" s="50">
        <v>0</v>
      </c>
      <c r="K76" s="50">
        <v>0</v>
      </c>
      <c r="L76" s="50">
        <v>0</v>
      </c>
      <c r="M76" s="50">
        <v>100</v>
      </c>
      <c r="N76" s="50">
        <v>0</v>
      </c>
      <c r="O76" s="50">
        <v>0</v>
      </c>
      <c r="P76" s="50">
        <v>100</v>
      </c>
      <c r="Q76" s="48">
        <f>SUM($D76:K76)</f>
        <v>0</v>
      </c>
      <c r="R76" s="48">
        <f>SUM($D76:L76)</f>
        <v>0</v>
      </c>
      <c r="S76" s="51">
        <v>0</v>
      </c>
      <c r="T76" s="51">
        <f t="shared" si="11"/>
        <v>100</v>
      </c>
      <c r="U76" s="51">
        <v>0</v>
      </c>
      <c r="V76" s="51">
        <v>0</v>
      </c>
      <c r="W76" s="51">
        <v>0</v>
      </c>
      <c r="X76" s="51">
        <v>0</v>
      </c>
      <c r="Y76" s="51">
        <v>0</v>
      </c>
      <c r="Z76" s="51">
        <f t="shared" si="12"/>
        <v>0</v>
      </c>
      <c r="AA76" s="51">
        <f t="shared" si="13"/>
        <v>0</v>
      </c>
      <c r="AB76" s="51">
        <f t="shared" si="14"/>
        <v>100</v>
      </c>
      <c r="AC76" s="51">
        <f t="shared" si="20"/>
        <v>50</v>
      </c>
      <c r="AD76" s="48">
        <f t="shared" si="18"/>
        <v>50</v>
      </c>
      <c r="AE76" s="48">
        <f t="shared" si="19"/>
        <v>50</v>
      </c>
      <c r="AG76" s="48">
        <f t="shared" si="15"/>
        <v>0</v>
      </c>
      <c r="AH76" s="48">
        <f t="shared" si="16"/>
        <v>50</v>
      </c>
      <c r="AJ76" s="48"/>
      <c r="AK76" s="48"/>
      <c r="AL76" s="48"/>
    </row>
    <row r="77" spans="1:38" ht="22.5" x14ac:dyDescent="0.25">
      <c r="A77" s="111">
        <f t="shared" si="17"/>
        <v>2900</v>
      </c>
      <c r="B77" s="100">
        <v>2920100</v>
      </c>
      <c r="C77" s="49" t="s">
        <v>182</v>
      </c>
      <c r="D77" s="50">
        <v>0</v>
      </c>
      <c r="E77" s="50">
        <v>0</v>
      </c>
      <c r="F77" s="50">
        <v>0</v>
      </c>
      <c r="G77" s="50">
        <v>0</v>
      </c>
      <c r="H77" s="50">
        <v>0</v>
      </c>
      <c r="I77" s="50">
        <v>0</v>
      </c>
      <c r="J77" s="50">
        <v>0</v>
      </c>
      <c r="K77" s="50">
        <v>0</v>
      </c>
      <c r="L77" s="50">
        <v>0</v>
      </c>
      <c r="M77" s="50">
        <v>100</v>
      </c>
      <c r="N77" s="50">
        <v>0</v>
      </c>
      <c r="O77" s="50">
        <v>0</v>
      </c>
      <c r="P77" s="50">
        <v>100</v>
      </c>
      <c r="Q77" s="48">
        <f>SUM($D77:K77)</f>
        <v>0</v>
      </c>
      <c r="R77" s="48">
        <f>SUM($D77:L77)</f>
        <v>0</v>
      </c>
      <c r="S77" s="51">
        <v>1842</v>
      </c>
      <c r="T77" s="51">
        <f t="shared" si="11"/>
        <v>1942</v>
      </c>
      <c r="U77" s="51">
        <v>0</v>
      </c>
      <c r="V77" s="51">
        <v>0</v>
      </c>
      <c r="W77" s="51">
        <v>0</v>
      </c>
      <c r="X77" s="51">
        <v>0</v>
      </c>
      <c r="Y77" s="51">
        <v>657</v>
      </c>
      <c r="Z77" s="51">
        <f t="shared" si="12"/>
        <v>657</v>
      </c>
      <c r="AA77" s="51">
        <f t="shared" si="13"/>
        <v>1185</v>
      </c>
      <c r="AB77" s="51">
        <f t="shared" si="14"/>
        <v>1285</v>
      </c>
      <c r="AC77" s="51">
        <f t="shared" si="20"/>
        <v>0</v>
      </c>
      <c r="AD77" s="48">
        <f t="shared" si="18"/>
        <v>657</v>
      </c>
      <c r="AE77" s="48">
        <f t="shared" si="19"/>
        <v>1285</v>
      </c>
      <c r="AG77" s="48">
        <f t="shared" si="15"/>
        <v>0</v>
      </c>
      <c r="AH77" s="48">
        <f t="shared" si="16"/>
        <v>1285</v>
      </c>
      <c r="AJ77" s="48"/>
      <c r="AK77" s="48"/>
      <c r="AL77" s="48"/>
    </row>
    <row r="78" spans="1:38" ht="22.5" x14ac:dyDescent="0.25">
      <c r="A78" s="111">
        <f t="shared" si="17"/>
        <v>2900</v>
      </c>
      <c r="B78" s="100">
        <v>2920200</v>
      </c>
      <c r="C78" s="49" t="s">
        <v>183</v>
      </c>
      <c r="D78" s="50">
        <v>0</v>
      </c>
      <c r="E78" s="50">
        <v>500</v>
      </c>
      <c r="F78" s="50">
        <v>300</v>
      </c>
      <c r="G78" s="50">
        <v>500</v>
      </c>
      <c r="H78" s="50">
        <v>300</v>
      </c>
      <c r="I78" s="50">
        <v>500</v>
      </c>
      <c r="J78" s="50">
        <v>400</v>
      </c>
      <c r="K78" s="50">
        <v>400</v>
      </c>
      <c r="L78" s="50">
        <v>400</v>
      </c>
      <c r="M78" s="50">
        <v>0</v>
      </c>
      <c r="N78" s="50">
        <v>1700</v>
      </c>
      <c r="O78" s="50">
        <v>0</v>
      </c>
      <c r="P78" s="50">
        <v>5000</v>
      </c>
      <c r="Q78" s="48">
        <f>SUM($D78:K78)</f>
        <v>2900</v>
      </c>
      <c r="R78" s="48">
        <f>SUM($D78:L78)</f>
        <v>3300</v>
      </c>
      <c r="S78" s="51">
        <v>0</v>
      </c>
      <c r="T78" s="51">
        <f t="shared" si="11"/>
        <v>5000</v>
      </c>
      <c r="U78" s="51">
        <v>0</v>
      </c>
      <c r="V78" s="51">
        <v>0</v>
      </c>
      <c r="W78" s="51">
        <v>0</v>
      </c>
      <c r="X78" s="51">
        <v>0</v>
      </c>
      <c r="Y78" s="51">
        <v>1129</v>
      </c>
      <c r="Z78" s="51">
        <f t="shared" si="12"/>
        <v>1129</v>
      </c>
      <c r="AA78" s="51">
        <f t="shared" si="13"/>
        <v>2171</v>
      </c>
      <c r="AB78" s="51">
        <f t="shared" si="14"/>
        <v>3871</v>
      </c>
      <c r="AC78" s="51">
        <f t="shared" si="20"/>
        <v>0</v>
      </c>
      <c r="AD78" s="48">
        <f t="shared" si="18"/>
        <v>1129</v>
      </c>
      <c r="AE78" s="48">
        <f t="shared" si="19"/>
        <v>3871</v>
      </c>
      <c r="AG78" s="48">
        <f t="shared" si="15"/>
        <v>0</v>
      </c>
      <c r="AH78" s="48">
        <f t="shared" si="16"/>
        <v>3871</v>
      </c>
      <c r="AJ78" s="48"/>
      <c r="AK78" s="48"/>
      <c r="AL78" s="48"/>
    </row>
    <row r="79" spans="1:38" ht="22.5" x14ac:dyDescent="0.25">
      <c r="A79" s="111">
        <f t="shared" si="17"/>
        <v>2900</v>
      </c>
      <c r="B79" s="100">
        <v>2930100</v>
      </c>
      <c r="C79" s="49" t="s">
        <v>184</v>
      </c>
      <c r="D79" s="50">
        <v>0</v>
      </c>
      <c r="E79" s="50">
        <v>0</v>
      </c>
      <c r="F79" s="50">
        <v>0</v>
      </c>
      <c r="G79" s="50">
        <v>0</v>
      </c>
      <c r="H79" s="50">
        <v>0</v>
      </c>
      <c r="I79" s="50">
        <v>0</v>
      </c>
      <c r="J79" s="50">
        <v>0</v>
      </c>
      <c r="K79" s="50">
        <v>0</v>
      </c>
      <c r="L79" s="50">
        <v>0</v>
      </c>
      <c r="M79" s="50">
        <v>100</v>
      </c>
      <c r="N79" s="50">
        <v>0</v>
      </c>
      <c r="O79" s="50">
        <v>0</v>
      </c>
      <c r="P79" s="50">
        <v>100</v>
      </c>
      <c r="Q79" s="48">
        <f>SUM($D79:K79)</f>
        <v>0</v>
      </c>
      <c r="R79" s="48">
        <f>SUM($D79:L79)</f>
        <v>0</v>
      </c>
      <c r="S79" s="51">
        <v>0</v>
      </c>
      <c r="T79" s="51">
        <f t="shared" si="11"/>
        <v>100</v>
      </c>
      <c r="U79" s="51">
        <v>0</v>
      </c>
      <c r="V79" s="51">
        <v>0</v>
      </c>
      <c r="W79" s="51">
        <v>0</v>
      </c>
      <c r="X79" s="51">
        <v>0</v>
      </c>
      <c r="Y79" s="51">
        <v>0</v>
      </c>
      <c r="Z79" s="51">
        <f t="shared" si="12"/>
        <v>0</v>
      </c>
      <c r="AA79" s="51">
        <f t="shared" si="13"/>
        <v>0</v>
      </c>
      <c r="AB79" s="51">
        <f t="shared" si="14"/>
        <v>100</v>
      </c>
      <c r="AC79" s="51">
        <f t="shared" si="20"/>
        <v>50</v>
      </c>
      <c r="AD79" s="48">
        <f t="shared" si="18"/>
        <v>50</v>
      </c>
      <c r="AE79" s="48">
        <f t="shared" si="19"/>
        <v>50</v>
      </c>
      <c r="AG79" s="48">
        <f t="shared" si="15"/>
        <v>0</v>
      </c>
      <c r="AH79" s="48">
        <f t="shared" si="16"/>
        <v>50</v>
      </c>
      <c r="AJ79" s="48"/>
      <c r="AK79" s="48"/>
      <c r="AL79" s="48"/>
    </row>
    <row r="80" spans="1:38" x14ac:dyDescent="0.25">
      <c r="A80" s="111">
        <f t="shared" si="17"/>
        <v>2900</v>
      </c>
      <c r="B80" s="100">
        <v>2940100</v>
      </c>
      <c r="C80" s="49" t="s">
        <v>185</v>
      </c>
      <c r="D80" s="50">
        <v>0</v>
      </c>
      <c r="E80" s="50">
        <v>0</v>
      </c>
      <c r="F80" s="50">
        <v>0</v>
      </c>
      <c r="G80" s="50">
        <v>0</v>
      </c>
      <c r="H80" s="50">
        <v>0</v>
      </c>
      <c r="I80" s="50">
        <v>0</v>
      </c>
      <c r="J80" s="50">
        <v>0</v>
      </c>
      <c r="K80" s="50">
        <v>0</v>
      </c>
      <c r="L80" s="50">
        <v>0</v>
      </c>
      <c r="M80" s="50">
        <v>100</v>
      </c>
      <c r="N80" s="50">
        <v>0</v>
      </c>
      <c r="O80" s="50">
        <v>0</v>
      </c>
      <c r="P80" s="50">
        <v>100</v>
      </c>
      <c r="Q80" s="48">
        <f>SUM($D80:K80)</f>
        <v>0</v>
      </c>
      <c r="R80" s="48">
        <f>SUM($D80:L80)</f>
        <v>0</v>
      </c>
      <c r="S80" s="51">
        <v>0</v>
      </c>
      <c r="T80" s="51">
        <f t="shared" si="11"/>
        <v>100</v>
      </c>
      <c r="U80" s="51">
        <v>0</v>
      </c>
      <c r="V80" s="51">
        <v>0</v>
      </c>
      <c r="W80" s="51">
        <v>0</v>
      </c>
      <c r="X80" s="51">
        <v>0</v>
      </c>
      <c r="Y80" s="51">
        <v>0</v>
      </c>
      <c r="Z80" s="51">
        <f t="shared" si="12"/>
        <v>0</v>
      </c>
      <c r="AA80" s="51">
        <f t="shared" si="13"/>
        <v>0</v>
      </c>
      <c r="AB80" s="51">
        <f t="shared" si="14"/>
        <v>100</v>
      </c>
      <c r="AC80" s="51">
        <f t="shared" si="20"/>
        <v>50</v>
      </c>
      <c r="AD80" s="48">
        <f t="shared" si="18"/>
        <v>50</v>
      </c>
      <c r="AE80" s="48">
        <f t="shared" si="19"/>
        <v>50</v>
      </c>
      <c r="AG80" s="48">
        <f t="shared" si="15"/>
        <v>0</v>
      </c>
      <c r="AH80" s="48">
        <f t="shared" si="16"/>
        <v>50</v>
      </c>
      <c r="AJ80" s="48"/>
      <c r="AK80" s="48"/>
      <c r="AL80" s="48"/>
    </row>
    <row r="81" spans="1:38" x14ac:dyDescent="0.25">
      <c r="A81" s="111">
        <f t="shared" si="17"/>
        <v>2900</v>
      </c>
      <c r="B81" s="100">
        <v>2940200</v>
      </c>
      <c r="C81" s="49" t="s">
        <v>186</v>
      </c>
      <c r="D81" s="50">
        <v>0</v>
      </c>
      <c r="E81" s="50">
        <v>0</v>
      </c>
      <c r="F81" s="50">
        <v>0</v>
      </c>
      <c r="G81" s="50">
        <v>0</v>
      </c>
      <c r="H81" s="50">
        <v>0</v>
      </c>
      <c r="I81" s="50">
        <v>0</v>
      </c>
      <c r="J81" s="50">
        <v>0</v>
      </c>
      <c r="K81" s="50">
        <v>0</v>
      </c>
      <c r="L81" s="50">
        <v>0</v>
      </c>
      <c r="M81" s="50">
        <v>400</v>
      </c>
      <c r="N81" s="50">
        <v>0</v>
      </c>
      <c r="O81" s="50">
        <v>0</v>
      </c>
      <c r="P81" s="50">
        <v>400</v>
      </c>
      <c r="Q81" s="48">
        <f>SUM($D81:K81)</f>
        <v>0</v>
      </c>
      <c r="R81" s="48">
        <f>SUM($D81:L81)</f>
        <v>0</v>
      </c>
      <c r="S81" s="51">
        <v>0</v>
      </c>
      <c r="T81" s="51">
        <f t="shared" si="11"/>
        <v>400</v>
      </c>
      <c r="U81" s="51">
        <v>0</v>
      </c>
      <c r="V81" s="51">
        <v>0</v>
      </c>
      <c r="W81" s="51">
        <v>0</v>
      </c>
      <c r="X81" s="51">
        <v>0</v>
      </c>
      <c r="Y81" s="51">
        <v>0</v>
      </c>
      <c r="Z81" s="51">
        <f t="shared" si="12"/>
        <v>0</v>
      </c>
      <c r="AA81" s="51">
        <f t="shared" si="13"/>
        <v>0</v>
      </c>
      <c r="AB81" s="51">
        <f t="shared" si="14"/>
        <v>400</v>
      </c>
      <c r="AC81" s="51">
        <f t="shared" si="20"/>
        <v>50</v>
      </c>
      <c r="AD81" s="48">
        <f t="shared" si="18"/>
        <v>50</v>
      </c>
      <c r="AE81" s="48">
        <f t="shared" si="19"/>
        <v>350</v>
      </c>
      <c r="AG81" s="48">
        <f t="shared" si="15"/>
        <v>0</v>
      </c>
      <c r="AH81" s="48">
        <f t="shared" si="16"/>
        <v>350</v>
      </c>
      <c r="AJ81" s="48"/>
      <c r="AK81" s="48"/>
      <c r="AL81" s="48"/>
    </row>
    <row r="82" spans="1:38" ht="22.5" x14ac:dyDescent="0.25">
      <c r="A82" s="111">
        <f t="shared" si="17"/>
        <v>2900</v>
      </c>
      <c r="B82" s="100">
        <v>2940300</v>
      </c>
      <c r="C82" s="49" t="s">
        <v>187</v>
      </c>
      <c r="D82" s="50">
        <v>0</v>
      </c>
      <c r="E82" s="50">
        <v>1500</v>
      </c>
      <c r="F82" s="50">
        <v>0</v>
      </c>
      <c r="G82" s="50">
        <v>0</v>
      </c>
      <c r="H82" s="50">
        <v>4000</v>
      </c>
      <c r="I82" s="50">
        <v>0</v>
      </c>
      <c r="J82" s="50">
        <v>0</v>
      </c>
      <c r="K82" s="50">
        <v>0</v>
      </c>
      <c r="L82" s="50">
        <v>4500</v>
      </c>
      <c r="M82" s="50">
        <v>0</v>
      </c>
      <c r="N82" s="50">
        <v>0</v>
      </c>
      <c r="O82" s="50">
        <v>0</v>
      </c>
      <c r="P82" s="50">
        <v>10000</v>
      </c>
      <c r="Q82" s="48">
        <f>SUM($D82:K82)</f>
        <v>5500</v>
      </c>
      <c r="R82" s="48">
        <f>SUM($D82:L82)</f>
        <v>10000</v>
      </c>
      <c r="S82" s="51">
        <v>0</v>
      </c>
      <c r="T82" s="51">
        <f t="shared" si="11"/>
        <v>10000</v>
      </c>
      <c r="U82" s="51">
        <v>0</v>
      </c>
      <c r="V82" s="51">
        <v>0</v>
      </c>
      <c r="W82" s="51">
        <v>0</v>
      </c>
      <c r="X82" s="51">
        <v>0</v>
      </c>
      <c r="Y82" s="51">
        <v>418</v>
      </c>
      <c r="Z82" s="51">
        <f t="shared" si="12"/>
        <v>418</v>
      </c>
      <c r="AA82" s="51">
        <f t="shared" si="13"/>
        <v>9582</v>
      </c>
      <c r="AB82" s="51">
        <f t="shared" si="14"/>
        <v>9582</v>
      </c>
      <c r="AC82" s="54">
        <v>9582</v>
      </c>
      <c r="AD82" s="48">
        <f t="shared" si="18"/>
        <v>10000</v>
      </c>
      <c r="AE82" s="48">
        <f t="shared" si="19"/>
        <v>0</v>
      </c>
      <c r="AG82" s="48">
        <f t="shared" si="15"/>
        <v>0</v>
      </c>
      <c r="AH82" s="48">
        <f t="shared" si="16"/>
        <v>0</v>
      </c>
      <c r="AJ82" s="48"/>
      <c r="AK82" s="48"/>
      <c r="AL82" s="48">
        <v>9000</v>
      </c>
    </row>
    <row r="83" spans="1:38" ht="33.75" x14ac:dyDescent="0.25">
      <c r="A83" s="111">
        <f t="shared" si="17"/>
        <v>2900</v>
      </c>
      <c r="B83" s="100">
        <v>2950100</v>
      </c>
      <c r="C83" s="49" t="s">
        <v>188</v>
      </c>
      <c r="D83" s="50">
        <v>0</v>
      </c>
      <c r="E83" s="50">
        <v>0</v>
      </c>
      <c r="F83" s="50">
        <v>0</v>
      </c>
      <c r="G83" s="50">
        <v>0</v>
      </c>
      <c r="H83" s="50">
        <v>0</v>
      </c>
      <c r="I83" s="50">
        <v>0</v>
      </c>
      <c r="J83" s="50">
        <v>0</v>
      </c>
      <c r="K83" s="50">
        <v>0</v>
      </c>
      <c r="L83" s="50">
        <v>0</v>
      </c>
      <c r="M83" s="50">
        <v>100</v>
      </c>
      <c r="N83" s="50">
        <v>0</v>
      </c>
      <c r="O83" s="50">
        <v>0</v>
      </c>
      <c r="P83" s="50">
        <v>100</v>
      </c>
      <c r="Q83" s="48">
        <f>SUM($D83:K83)</f>
        <v>0</v>
      </c>
      <c r="R83" s="48">
        <f>SUM($D83:L83)</f>
        <v>0</v>
      </c>
      <c r="S83" s="51">
        <v>0</v>
      </c>
      <c r="T83" s="51">
        <f t="shared" si="11"/>
        <v>100</v>
      </c>
      <c r="U83" s="51">
        <v>0</v>
      </c>
      <c r="V83" s="51">
        <v>0</v>
      </c>
      <c r="W83" s="51">
        <v>0</v>
      </c>
      <c r="X83" s="51">
        <v>0</v>
      </c>
      <c r="Y83" s="51">
        <v>0</v>
      </c>
      <c r="Z83" s="51">
        <f t="shared" si="12"/>
        <v>0</v>
      </c>
      <c r="AA83" s="51">
        <f t="shared" si="13"/>
        <v>0</v>
      </c>
      <c r="AB83" s="51">
        <f t="shared" si="14"/>
        <v>100</v>
      </c>
      <c r="AC83" s="51">
        <f t="shared" si="20"/>
        <v>50</v>
      </c>
      <c r="AD83" s="48">
        <f t="shared" si="18"/>
        <v>50</v>
      </c>
      <c r="AE83" s="48">
        <f t="shared" si="19"/>
        <v>50</v>
      </c>
      <c r="AG83" s="48">
        <f t="shared" si="15"/>
        <v>0</v>
      </c>
      <c r="AH83" s="48">
        <f t="shared" si="16"/>
        <v>50</v>
      </c>
      <c r="AJ83" s="48"/>
      <c r="AK83" s="48"/>
      <c r="AL83" s="48"/>
    </row>
    <row r="84" spans="1:38" ht="33.75" x14ac:dyDescent="0.25">
      <c r="A84" s="111">
        <f t="shared" si="17"/>
        <v>2900</v>
      </c>
      <c r="B84" s="100">
        <v>2960100</v>
      </c>
      <c r="C84" s="49" t="s">
        <v>189</v>
      </c>
      <c r="D84" s="50">
        <v>0</v>
      </c>
      <c r="E84" s="50">
        <v>0</v>
      </c>
      <c r="F84" s="50">
        <v>4000</v>
      </c>
      <c r="G84" s="50">
        <v>0</v>
      </c>
      <c r="H84" s="50">
        <v>7000</v>
      </c>
      <c r="I84" s="50">
        <v>0</v>
      </c>
      <c r="J84" s="50">
        <v>0</v>
      </c>
      <c r="K84" s="50">
        <v>0</v>
      </c>
      <c r="L84" s="50">
        <v>0</v>
      </c>
      <c r="M84" s="50">
        <v>4000</v>
      </c>
      <c r="N84" s="50">
        <v>0</v>
      </c>
      <c r="O84" s="50">
        <v>0</v>
      </c>
      <c r="P84" s="50">
        <v>15000</v>
      </c>
      <c r="Q84" s="48">
        <f>SUM($D84:K84)</f>
        <v>11000</v>
      </c>
      <c r="R84" s="48">
        <f>SUM($D84:L84)</f>
        <v>11000</v>
      </c>
      <c r="S84" s="51">
        <v>0</v>
      </c>
      <c r="T84" s="51">
        <f t="shared" si="11"/>
        <v>15000</v>
      </c>
      <c r="U84" s="51">
        <v>0</v>
      </c>
      <c r="V84" s="51">
        <v>0</v>
      </c>
      <c r="W84" s="51">
        <v>0</v>
      </c>
      <c r="X84" s="51">
        <v>0</v>
      </c>
      <c r="Y84" s="51">
        <v>3308.01</v>
      </c>
      <c r="Z84" s="51">
        <f t="shared" si="12"/>
        <v>3308.01</v>
      </c>
      <c r="AA84" s="51">
        <f t="shared" si="13"/>
        <v>7691.99</v>
      </c>
      <c r="AB84" s="51">
        <f t="shared" si="14"/>
        <v>11691.99</v>
      </c>
      <c r="AC84" s="54">
        <v>11691.99</v>
      </c>
      <c r="AD84" s="48">
        <f t="shared" si="18"/>
        <v>15000</v>
      </c>
      <c r="AE84" s="48">
        <f t="shared" si="19"/>
        <v>0</v>
      </c>
      <c r="AG84" s="48">
        <f t="shared" si="15"/>
        <v>0</v>
      </c>
      <c r="AH84" s="48">
        <f t="shared" si="16"/>
        <v>0</v>
      </c>
      <c r="AJ84" s="48"/>
      <c r="AK84" s="48"/>
      <c r="AL84" s="48"/>
    </row>
    <row r="85" spans="1:38" x14ac:dyDescent="0.25">
      <c r="A85" s="111">
        <f t="shared" si="17"/>
        <v>2900</v>
      </c>
      <c r="B85" s="100">
        <v>2960200</v>
      </c>
      <c r="C85" s="49" t="s">
        <v>190</v>
      </c>
      <c r="D85" s="50">
        <v>0</v>
      </c>
      <c r="E85" s="50">
        <v>0</v>
      </c>
      <c r="F85" s="50">
        <v>5000</v>
      </c>
      <c r="G85" s="50">
        <v>0</v>
      </c>
      <c r="H85" s="50">
        <v>0</v>
      </c>
      <c r="I85" s="50">
        <v>0</v>
      </c>
      <c r="J85" s="50">
        <v>0</v>
      </c>
      <c r="K85" s="50">
        <v>0</v>
      </c>
      <c r="L85" s="50">
        <v>0</v>
      </c>
      <c r="M85" s="50">
        <v>0</v>
      </c>
      <c r="N85" s="50">
        <v>0</v>
      </c>
      <c r="O85" s="50">
        <v>0</v>
      </c>
      <c r="P85" s="50">
        <v>5000</v>
      </c>
      <c r="Q85" s="48">
        <f>SUM($D85:K85)</f>
        <v>5000</v>
      </c>
      <c r="R85" s="48">
        <f>SUM($D85:L85)</f>
        <v>5000</v>
      </c>
      <c r="S85" s="51">
        <v>0</v>
      </c>
      <c r="T85" s="51">
        <f t="shared" si="11"/>
        <v>5000</v>
      </c>
      <c r="U85" s="51">
        <v>0</v>
      </c>
      <c r="V85" s="51">
        <v>0</v>
      </c>
      <c r="W85" s="51">
        <v>0</v>
      </c>
      <c r="X85" s="51">
        <v>0</v>
      </c>
      <c r="Y85" s="51">
        <v>220</v>
      </c>
      <c r="Z85" s="51">
        <f t="shared" si="12"/>
        <v>220</v>
      </c>
      <c r="AA85" s="51">
        <f t="shared" si="13"/>
        <v>4780</v>
      </c>
      <c r="AB85" s="51">
        <f t="shared" si="14"/>
        <v>4780</v>
      </c>
      <c r="AC85" s="54">
        <v>4780</v>
      </c>
      <c r="AD85" s="48">
        <f t="shared" si="18"/>
        <v>5000</v>
      </c>
      <c r="AE85" s="48">
        <f t="shared" si="19"/>
        <v>0</v>
      </c>
      <c r="AG85" s="48">
        <f t="shared" si="15"/>
        <v>0</v>
      </c>
      <c r="AH85" s="48">
        <f t="shared" si="16"/>
        <v>0</v>
      </c>
      <c r="AJ85" s="48"/>
      <c r="AK85" s="48"/>
      <c r="AL85" s="48"/>
    </row>
    <row r="86" spans="1:38" ht="22.5" x14ac:dyDescent="0.25">
      <c r="A86" s="111">
        <f t="shared" si="17"/>
        <v>2900</v>
      </c>
      <c r="B86" s="110">
        <v>2960300</v>
      </c>
      <c r="C86" s="49" t="s">
        <v>191</v>
      </c>
      <c r="D86" s="50">
        <v>0</v>
      </c>
      <c r="E86" s="50">
        <v>0</v>
      </c>
      <c r="F86" s="50">
        <v>0</v>
      </c>
      <c r="G86" s="50">
        <v>0</v>
      </c>
      <c r="H86" s="50">
        <v>0</v>
      </c>
      <c r="I86" s="50">
        <v>0</v>
      </c>
      <c r="J86" s="50">
        <v>0</v>
      </c>
      <c r="K86" s="50">
        <v>0</v>
      </c>
      <c r="L86" s="50">
        <v>0</v>
      </c>
      <c r="M86" s="50">
        <v>100</v>
      </c>
      <c r="N86" s="50">
        <v>0</v>
      </c>
      <c r="O86" s="50">
        <v>0</v>
      </c>
      <c r="P86" s="50">
        <v>100</v>
      </c>
      <c r="Q86" s="48">
        <f>SUM($D86:K86)</f>
        <v>0</v>
      </c>
      <c r="R86" s="48">
        <f>SUM($D86:L86)</f>
        <v>0</v>
      </c>
      <c r="S86" s="51">
        <v>0</v>
      </c>
      <c r="T86" s="51">
        <f t="shared" si="11"/>
        <v>100</v>
      </c>
      <c r="U86" s="51">
        <v>0</v>
      </c>
      <c r="V86" s="51">
        <v>0</v>
      </c>
      <c r="W86" s="51">
        <v>0</v>
      </c>
      <c r="X86" s="51">
        <v>0</v>
      </c>
      <c r="Y86" s="51">
        <v>0</v>
      </c>
      <c r="Z86" s="51">
        <f t="shared" si="12"/>
        <v>0</v>
      </c>
      <c r="AA86" s="51">
        <f t="shared" si="13"/>
        <v>0</v>
      </c>
      <c r="AB86" s="51">
        <f t="shared" si="14"/>
        <v>100</v>
      </c>
      <c r="AC86" s="51">
        <f t="shared" si="20"/>
        <v>50</v>
      </c>
      <c r="AD86" s="48">
        <f t="shared" si="18"/>
        <v>50</v>
      </c>
      <c r="AE86" s="48">
        <f t="shared" si="19"/>
        <v>50</v>
      </c>
      <c r="AG86" s="48">
        <f t="shared" si="15"/>
        <v>0</v>
      </c>
      <c r="AH86" s="48">
        <f t="shared" si="16"/>
        <v>50</v>
      </c>
      <c r="AJ86" s="48"/>
      <c r="AK86" s="48"/>
      <c r="AL86" s="48"/>
    </row>
    <row r="87" spans="1:38" ht="22.5" x14ac:dyDescent="0.25">
      <c r="A87" s="111">
        <f t="shared" si="17"/>
        <v>2900</v>
      </c>
      <c r="B87" s="100">
        <v>2960400</v>
      </c>
      <c r="C87" s="49" t="s">
        <v>192</v>
      </c>
      <c r="D87" s="50">
        <v>0</v>
      </c>
      <c r="E87" s="50">
        <v>0</v>
      </c>
      <c r="F87" s="50">
        <v>600</v>
      </c>
      <c r="G87" s="50">
        <v>0</v>
      </c>
      <c r="H87" s="50">
        <v>0</v>
      </c>
      <c r="I87" s="50">
        <v>0</v>
      </c>
      <c r="J87" s="50">
        <v>0</v>
      </c>
      <c r="K87" s="50">
        <v>0</v>
      </c>
      <c r="L87" s="50">
        <v>0</v>
      </c>
      <c r="M87" s="50">
        <v>0</v>
      </c>
      <c r="N87" s="50">
        <v>0</v>
      </c>
      <c r="O87" s="50">
        <v>0</v>
      </c>
      <c r="P87" s="50">
        <v>600</v>
      </c>
      <c r="Q87" s="48">
        <f>SUM($D87:K87)</f>
        <v>600</v>
      </c>
      <c r="R87" s="48">
        <f>SUM($D87:L87)</f>
        <v>600</v>
      </c>
      <c r="S87" s="51">
        <v>0</v>
      </c>
      <c r="T87" s="51">
        <f t="shared" si="11"/>
        <v>600</v>
      </c>
      <c r="U87" s="51">
        <v>0</v>
      </c>
      <c r="V87" s="51">
        <v>0</v>
      </c>
      <c r="W87" s="51">
        <v>0</v>
      </c>
      <c r="X87" s="51">
        <v>0</v>
      </c>
      <c r="Y87" s="51">
        <v>0</v>
      </c>
      <c r="Z87" s="51">
        <f t="shared" si="12"/>
        <v>0</v>
      </c>
      <c r="AA87" s="51">
        <f t="shared" si="13"/>
        <v>600</v>
      </c>
      <c r="AB87" s="51">
        <f t="shared" si="14"/>
        <v>600</v>
      </c>
      <c r="AC87" s="51">
        <f t="shared" si="20"/>
        <v>50</v>
      </c>
      <c r="AD87" s="48">
        <f t="shared" si="18"/>
        <v>50</v>
      </c>
      <c r="AE87" s="48">
        <f t="shared" si="19"/>
        <v>550</v>
      </c>
      <c r="AG87" s="48">
        <f t="shared" si="15"/>
        <v>0</v>
      </c>
      <c r="AH87" s="48">
        <f t="shared" si="16"/>
        <v>550</v>
      </c>
      <c r="AJ87" s="48"/>
      <c r="AK87" s="48"/>
      <c r="AL87" s="48"/>
    </row>
    <row r="88" spans="1:38" ht="22.5" x14ac:dyDescent="0.25">
      <c r="A88" s="111">
        <f t="shared" si="17"/>
        <v>2900</v>
      </c>
      <c r="B88" s="100">
        <v>2960500</v>
      </c>
      <c r="C88" s="49" t="s">
        <v>193</v>
      </c>
      <c r="D88" s="50">
        <v>0</v>
      </c>
      <c r="E88" s="50">
        <v>0</v>
      </c>
      <c r="F88" s="50">
        <v>0</v>
      </c>
      <c r="G88" s="50">
        <v>0</v>
      </c>
      <c r="H88" s="50">
        <v>0</v>
      </c>
      <c r="I88" s="50">
        <v>0</v>
      </c>
      <c r="J88" s="50">
        <v>0</v>
      </c>
      <c r="K88" s="50">
        <v>0</v>
      </c>
      <c r="L88" s="50">
        <v>0</v>
      </c>
      <c r="M88" s="50">
        <v>100</v>
      </c>
      <c r="N88" s="50">
        <v>0</v>
      </c>
      <c r="O88" s="50">
        <v>0</v>
      </c>
      <c r="P88" s="50">
        <v>100</v>
      </c>
      <c r="Q88" s="48">
        <f>SUM($D88:K88)</f>
        <v>0</v>
      </c>
      <c r="R88" s="48">
        <f>SUM($D88:L88)</f>
        <v>0</v>
      </c>
      <c r="S88" s="51">
        <v>0</v>
      </c>
      <c r="T88" s="51">
        <f t="shared" si="11"/>
        <v>100</v>
      </c>
      <c r="U88" s="51">
        <v>0</v>
      </c>
      <c r="V88" s="51">
        <v>0</v>
      </c>
      <c r="W88" s="51">
        <v>0</v>
      </c>
      <c r="X88" s="51">
        <v>0</v>
      </c>
      <c r="Y88" s="51">
        <v>0</v>
      </c>
      <c r="Z88" s="51">
        <f t="shared" si="12"/>
        <v>0</v>
      </c>
      <c r="AA88" s="51">
        <f t="shared" si="13"/>
        <v>0</v>
      </c>
      <c r="AB88" s="51">
        <f t="shared" si="14"/>
        <v>100</v>
      </c>
      <c r="AC88" s="51">
        <f t="shared" si="20"/>
        <v>50</v>
      </c>
      <c r="AD88" s="48">
        <f t="shared" si="18"/>
        <v>50</v>
      </c>
      <c r="AE88" s="48">
        <f t="shared" si="19"/>
        <v>50</v>
      </c>
      <c r="AG88" s="48">
        <f t="shared" si="15"/>
        <v>0</v>
      </c>
      <c r="AH88" s="48">
        <f t="shared" si="16"/>
        <v>50</v>
      </c>
      <c r="AJ88" s="48"/>
      <c r="AK88" s="48"/>
      <c r="AL88" s="48"/>
    </row>
    <row r="89" spans="1:38" ht="22.5" x14ac:dyDescent="0.25">
      <c r="A89" s="111">
        <f t="shared" si="17"/>
        <v>2900</v>
      </c>
      <c r="B89" s="100">
        <v>2960600</v>
      </c>
      <c r="C89" s="49" t="s">
        <v>194</v>
      </c>
      <c r="D89" s="50">
        <v>0</v>
      </c>
      <c r="E89" s="50">
        <v>0</v>
      </c>
      <c r="F89" s="50">
        <v>0</v>
      </c>
      <c r="G89" s="50">
        <v>0</v>
      </c>
      <c r="H89" s="50">
        <v>0</v>
      </c>
      <c r="I89" s="50">
        <v>0</v>
      </c>
      <c r="J89" s="50">
        <v>0</v>
      </c>
      <c r="K89" s="50">
        <v>0</v>
      </c>
      <c r="L89" s="50">
        <v>0</v>
      </c>
      <c r="M89" s="50">
        <v>150</v>
      </c>
      <c r="N89" s="50">
        <v>0</v>
      </c>
      <c r="O89" s="50">
        <v>0</v>
      </c>
      <c r="P89" s="50">
        <v>150</v>
      </c>
      <c r="Q89" s="48">
        <f>SUM($D89:K89)</f>
        <v>0</v>
      </c>
      <c r="R89" s="48">
        <f>SUM($D89:L89)</f>
        <v>0</v>
      </c>
      <c r="S89" s="51">
        <v>0</v>
      </c>
      <c r="T89" s="51">
        <f t="shared" si="11"/>
        <v>150</v>
      </c>
      <c r="U89" s="51">
        <v>0</v>
      </c>
      <c r="V89" s="51">
        <v>0</v>
      </c>
      <c r="W89" s="51">
        <v>0</v>
      </c>
      <c r="X89" s="51">
        <v>0</v>
      </c>
      <c r="Y89" s="51">
        <v>0</v>
      </c>
      <c r="Z89" s="51">
        <f t="shared" si="12"/>
        <v>0</v>
      </c>
      <c r="AA89" s="51">
        <f t="shared" si="13"/>
        <v>0</v>
      </c>
      <c r="AB89" s="51">
        <f t="shared" si="14"/>
        <v>150</v>
      </c>
      <c r="AC89" s="51">
        <f t="shared" si="20"/>
        <v>50</v>
      </c>
      <c r="AD89" s="48">
        <f t="shared" si="18"/>
        <v>50</v>
      </c>
      <c r="AE89" s="48">
        <f t="shared" si="19"/>
        <v>100</v>
      </c>
      <c r="AG89" s="48">
        <f t="shared" si="15"/>
        <v>0</v>
      </c>
      <c r="AH89" s="48">
        <f t="shared" si="16"/>
        <v>100</v>
      </c>
      <c r="AJ89" s="48"/>
      <c r="AK89" s="48"/>
      <c r="AL89" s="48"/>
    </row>
    <row r="90" spans="1:38" ht="22.5" x14ac:dyDescent="0.25">
      <c r="A90" s="111">
        <f t="shared" si="17"/>
        <v>2900</v>
      </c>
      <c r="B90" s="100">
        <v>2960700</v>
      </c>
      <c r="C90" s="49" t="s">
        <v>195</v>
      </c>
      <c r="D90" s="50">
        <v>0</v>
      </c>
      <c r="E90" s="50">
        <v>0</v>
      </c>
      <c r="F90" s="50">
        <v>0</v>
      </c>
      <c r="G90" s="50">
        <v>0</v>
      </c>
      <c r="H90" s="50">
        <v>0</v>
      </c>
      <c r="I90" s="50">
        <v>0</v>
      </c>
      <c r="J90" s="50">
        <v>0</v>
      </c>
      <c r="K90" s="50">
        <v>0</v>
      </c>
      <c r="L90" s="50">
        <v>0</v>
      </c>
      <c r="M90" s="50">
        <v>500</v>
      </c>
      <c r="N90" s="50">
        <v>0</v>
      </c>
      <c r="O90" s="50">
        <v>0</v>
      </c>
      <c r="P90" s="50">
        <v>500</v>
      </c>
      <c r="Q90" s="48">
        <f>SUM($D90:K90)</f>
        <v>0</v>
      </c>
      <c r="R90" s="48">
        <f>SUM($D90:L90)</f>
        <v>0</v>
      </c>
      <c r="S90" s="51">
        <v>0</v>
      </c>
      <c r="T90" s="51">
        <f t="shared" si="11"/>
        <v>500</v>
      </c>
      <c r="U90" s="51">
        <v>0</v>
      </c>
      <c r="V90" s="51">
        <v>0</v>
      </c>
      <c r="W90" s="51">
        <v>0</v>
      </c>
      <c r="X90" s="51">
        <v>0</v>
      </c>
      <c r="Y90" s="51">
        <v>0</v>
      </c>
      <c r="Z90" s="51">
        <f t="shared" si="12"/>
        <v>0</v>
      </c>
      <c r="AA90" s="51">
        <f t="shared" si="13"/>
        <v>0</v>
      </c>
      <c r="AB90" s="51">
        <f t="shared" si="14"/>
        <v>500</v>
      </c>
      <c r="AC90" s="51">
        <f t="shared" si="20"/>
        <v>50</v>
      </c>
      <c r="AD90" s="48">
        <f t="shared" si="18"/>
        <v>50</v>
      </c>
      <c r="AE90" s="48">
        <f t="shared" si="19"/>
        <v>450</v>
      </c>
      <c r="AG90" s="48">
        <f t="shared" si="15"/>
        <v>0</v>
      </c>
      <c r="AH90" s="48">
        <f t="shared" si="16"/>
        <v>450</v>
      </c>
      <c r="AJ90" s="48"/>
      <c r="AK90" s="48"/>
      <c r="AL90" s="48"/>
    </row>
    <row r="91" spans="1:38" ht="22.5" x14ac:dyDescent="0.25">
      <c r="A91" s="111">
        <f t="shared" si="17"/>
        <v>2900</v>
      </c>
      <c r="B91" s="100">
        <v>2960800</v>
      </c>
      <c r="C91" s="49" t="s">
        <v>196</v>
      </c>
      <c r="D91" s="50">
        <v>0</v>
      </c>
      <c r="E91" s="50">
        <v>0</v>
      </c>
      <c r="F91" s="50">
        <v>0</v>
      </c>
      <c r="G91" s="50">
        <v>0</v>
      </c>
      <c r="H91" s="50">
        <v>0</v>
      </c>
      <c r="I91" s="50">
        <v>0</v>
      </c>
      <c r="J91" s="50">
        <v>0</v>
      </c>
      <c r="K91" s="50">
        <v>0</v>
      </c>
      <c r="L91" s="50">
        <v>0</v>
      </c>
      <c r="M91" s="50">
        <v>500</v>
      </c>
      <c r="N91" s="50">
        <v>0</v>
      </c>
      <c r="O91" s="50">
        <v>0</v>
      </c>
      <c r="P91" s="50">
        <v>500</v>
      </c>
      <c r="Q91" s="48">
        <f>SUM($D91:K91)</f>
        <v>0</v>
      </c>
      <c r="R91" s="48">
        <f>SUM($D91:L91)</f>
        <v>0</v>
      </c>
      <c r="S91" s="51">
        <v>0</v>
      </c>
      <c r="T91" s="51">
        <f t="shared" si="11"/>
        <v>500</v>
      </c>
      <c r="U91" s="51">
        <v>0</v>
      </c>
      <c r="V91" s="51">
        <v>0</v>
      </c>
      <c r="W91" s="51">
        <v>0</v>
      </c>
      <c r="X91" s="51">
        <v>0</v>
      </c>
      <c r="Y91" s="51">
        <v>0</v>
      </c>
      <c r="Z91" s="51">
        <f t="shared" si="12"/>
        <v>0</v>
      </c>
      <c r="AA91" s="51">
        <f t="shared" si="13"/>
        <v>0</v>
      </c>
      <c r="AB91" s="51">
        <f t="shared" si="14"/>
        <v>500</v>
      </c>
      <c r="AC91" s="51">
        <f t="shared" si="20"/>
        <v>50</v>
      </c>
      <c r="AD91" s="48">
        <f t="shared" si="18"/>
        <v>50</v>
      </c>
      <c r="AE91" s="48">
        <f t="shared" si="19"/>
        <v>450</v>
      </c>
      <c r="AG91" s="48">
        <f t="shared" si="15"/>
        <v>0</v>
      </c>
      <c r="AH91" s="48">
        <f t="shared" si="16"/>
        <v>450</v>
      </c>
      <c r="AJ91" s="48"/>
      <c r="AK91" s="48"/>
      <c r="AL91" s="48"/>
    </row>
    <row r="92" spans="1:38" ht="22.5" x14ac:dyDescent="0.25">
      <c r="A92" s="111">
        <f t="shared" si="17"/>
        <v>2900</v>
      </c>
      <c r="B92" s="100">
        <v>2960900</v>
      </c>
      <c r="C92" s="49" t="s">
        <v>197</v>
      </c>
      <c r="D92" s="50">
        <v>0</v>
      </c>
      <c r="E92" s="50">
        <v>0</v>
      </c>
      <c r="F92" s="50">
        <v>0</v>
      </c>
      <c r="G92" s="50">
        <v>0</v>
      </c>
      <c r="H92" s="50">
        <v>0</v>
      </c>
      <c r="I92" s="50">
        <v>0</v>
      </c>
      <c r="J92" s="50">
        <v>0</v>
      </c>
      <c r="K92" s="50">
        <v>0</v>
      </c>
      <c r="L92" s="50">
        <v>0</v>
      </c>
      <c r="M92" s="50">
        <v>500</v>
      </c>
      <c r="N92" s="50">
        <v>0</v>
      </c>
      <c r="O92" s="50">
        <v>0</v>
      </c>
      <c r="P92" s="50">
        <v>500</v>
      </c>
      <c r="Q92" s="48">
        <f>SUM($D92:K92)</f>
        <v>0</v>
      </c>
      <c r="R92" s="48">
        <f>SUM($D92:L92)</f>
        <v>0</v>
      </c>
      <c r="S92" s="51">
        <v>12100</v>
      </c>
      <c r="T92" s="51">
        <f t="shared" si="11"/>
        <v>12600</v>
      </c>
      <c r="U92" s="51">
        <v>0</v>
      </c>
      <c r="V92" s="51">
        <v>0</v>
      </c>
      <c r="W92" s="51">
        <v>0</v>
      </c>
      <c r="X92" s="51">
        <v>0</v>
      </c>
      <c r="Y92" s="51">
        <v>8064.99</v>
      </c>
      <c r="Z92" s="51">
        <f t="shared" si="12"/>
        <v>8064.99</v>
      </c>
      <c r="AA92" s="51">
        <f t="shared" si="13"/>
        <v>4035.01</v>
      </c>
      <c r="AB92" s="51">
        <f t="shared" si="14"/>
        <v>4535.01</v>
      </c>
      <c r="AC92" s="54">
        <v>23000</v>
      </c>
      <c r="AD92" s="48">
        <f t="shared" si="18"/>
        <v>31064.989999999998</v>
      </c>
      <c r="AE92" s="48">
        <f t="shared" si="19"/>
        <v>-18464.989999999998</v>
      </c>
      <c r="AG92" s="48">
        <f t="shared" si="15"/>
        <v>-18464.989999999998</v>
      </c>
      <c r="AH92" s="48">
        <f t="shared" si="16"/>
        <v>0</v>
      </c>
      <c r="AJ92" s="48">
        <v>18464.990000000002</v>
      </c>
      <c r="AK92" s="48"/>
      <c r="AL92" s="48"/>
    </row>
    <row r="93" spans="1:38" ht="22.5" x14ac:dyDescent="0.25">
      <c r="A93" s="111">
        <f t="shared" si="17"/>
        <v>2900</v>
      </c>
      <c r="B93" s="100">
        <v>2990100</v>
      </c>
      <c r="C93" s="49" t="s">
        <v>198</v>
      </c>
      <c r="D93" s="50">
        <v>0</v>
      </c>
      <c r="E93" s="50">
        <v>0</v>
      </c>
      <c r="F93" s="50">
        <v>0</v>
      </c>
      <c r="G93" s="50">
        <v>0</v>
      </c>
      <c r="H93" s="50">
        <v>0</v>
      </c>
      <c r="I93" s="50">
        <v>0</v>
      </c>
      <c r="J93" s="50">
        <v>0</v>
      </c>
      <c r="K93" s="50">
        <v>0</v>
      </c>
      <c r="L93" s="50">
        <v>0</v>
      </c>
      <c r="M93" s="50">
        <v>100</v>
      </c>
      <c r="N93" s="50">
        <v>0</v>
      </c>
      <c r="O93" s="50">
        <v>0</v>
      </c>
      <c r="P93" s="50">
        <v>100</v>
      </c>
      <c r="Q93" s="48">
        <f>SUM($D93:K93)</f>
        <v>0</v>
      </c>
      <c r="R93" s="48">
        <f>SUM($D93:L93)</f>
        <v>0</v>
      </c>
      <c r="S93" s="51">
        <v>0</v>
      </c>
      <c r="T93" s="51">
        <f t="shared" si="11"/>
        <v>100</v>
      </c>
      <c r="U93" s="51">
        <v>0</v>
      </c>
      <c r="V93" s="51">
        <v>0</v>
      </c>
      <c r="W93" s="51">
        <v>0</v>
      </c>
      <c r="X93" s="51">
        <v>0</v>
      </c>
      <c r="Y93" s="51">
        <v>0</v>
      </c>
      <c r="Z93" s="51">
        <f t="shared" si="12"/>
        <v>0</v>
      </c>
      <c r="AA93" s="51">
        <f t="shared" si="13"/>
        <v>0</v>
      </c>
      <c r="AB93" s="51">
        <f t="shared" si="14"/>
        <v>100</v>
      </c>
      <c r="AC93" s="51">
        <f t="shared" si="20"/>
        <v>50</v>
      </c>
      <c r="AD93" s="48">
        <f t="shared" si="18"/>
        <v>50</v>
      </c>
      <c r="AE93" s="48">
        <f t="shared" si="19"/>
        <v>50</v>
      </c>
      <c r="AG93" s="48">
        <f t="shared" si="15"/>
        <v>0</v>
      </c>
      <c r="AH93" s="48">
        <f t="shared" si="16"/>
        <v>50</v>
      </c>
      <c r="AJ93" s="48"/>
      <c r="AK93" s="48"/>
      <c r="AL93" s="48"/>
    </row>
    <row r="94" spans="1:38" ht="22.5" x14ac:dyDescent="0.25">
      <c r="A94" s="111">
        <f t="shared" si="17"/>
        <v>2900</v>
      </c>
      <c r="B94" s="100">
        <v>2990200</v>
      </c>
      <c r="C94" s="49" t="s">
        <v>199</v>
      </c>
      <c r="D94" s="50">
        <v>0</v>
      </c>
      <c r="E94" s="50">
        <v>0</v>
      </c>
      <c r="F94" s="50">
        <v>0</v>
      </c>
      <c r="G94" s="50">
        <v>0</v>
      </c>
      <c r="H94" s="50">
        <v>0</v>
      </c>
      <c r="I94" s="50">
        <v>0</v>
      </c>
      <c r="J94" s="50">
        <v>0</v>
      </c>
      <c r="K94" s="50">
        <v>0</v>
      </c>
      <c r="L94" s="50">
        <v>0</v>
      </c>
      <c r="M94" s="50">
        <v>100</v>
      </c>
      <c r="N94" s="50">
        <v>0</v>
      </c>
      <c r="O94" s="50">
        <v>0</v>
      </c>
      <c r="P94" s="50">
        <v>100</v>
      </c>
      <c r="Q94" s="48">
        <f>SUM($D94:K94)</f>
        <v>0</v>
      </c>
      <c r="R94" s="48">
        <f>SUM($D94:L94)</f>
        <v>0</v>
      </c>
      <c r="S94" s="51">
        <v>5200</v>
      </c>
      <c r="T94" s="51">
        <f t="shared" si="11"/>
        <v>5300</v>
      </c>
      <c r="U94" s="51">
        <v>0</v>
      </c>
      <c r="V94" s="51">
        <v>0</v>
      </c>
      <c r="W94" s="51">
        <v>0</v>
      </c>
      <c r="X94" s="51">
        <v>0</v>
      </c>
      <c r="Y94" s="51">
        <v>2920.01</v>
      </c>
      <c r="Z94" s="51">
        <f t="shared" si="12"/>
        <v>2920.01</v>
      </c>
      <c r="AA94" s="51">
        <f t="shared" si="13"/>
        <v>2279.9899999999998</v>
      </c>
      <c r="AB94" s="51">
        <f t="shared" si="14"/>
        <v>2379.9899999999998</v>
      </c>
      <c r="AC94" s="54">
        <v>2379.9899999999998</v>
      </c>
      <c r="AD94" s="48">
        <f t="shared" si="18"/>
        <v>5300</v>
      </c>
      <c r="AE94" s="48">
        <f t="shared" si="19"/>
        <v>0</v>
      </c>
      <c r="AG94" s="48">
        <f t="shared" si="15"/>
        <v>0</v>
      </c>
      <c r="AH94" s="48">
        <f t="shared" si="16"/>
        <v>0</v>
      </c>
      <c r="AJ94" s="48"/>
      <c r="AK94" s="48"/>
      <c r="AL94" s="48"/>
    </row>
    <row r="95" spans="1:38" ht="22.5" x14ac:dyDescent="0.25">
      <c r="A95" s="111">
        <f t="shared" si="17"/>
        <v>2900</v>
      </c>
      <c r="B95" s="100">
        <v>2990400</v>
      </c>
      <c r="C95" s="49" t="s">
        <v>200</v>
      </c>
      <c r="D95" s="50">
        <v>0</v>
      </c>
      <c r="E95" s="50">
        <v>0</v>
      </c>
      <c r="F95" s="50">
        <v>0</v>
      </c>
      <c r="G95" s="50">
        <v>0</v>
      </c>
      <c r="H95" s="50">
        <v>0</v>
      </c>
      <c r="I95" s="50">
        <v>0</v>
      </c>
      <c r="J95" s="50">
        <v>0</v>
      </c>
      <c r="K95" s="50">
        <v>0</v>
      </c>
      <c r="L95" s="50">
        <v>0</v>
      </c>
      <c r="M95" s="50">
        <v>100</v>
      </c>
      <c r="N95" s="50">
        <v>0</v>
      </c>
      <c r="O95" s="50">
        <v>0</v>
      </c>
      <c r="P95" s="50">
        <v>100</v>
      </c>
      <c r="Q95" s="48">
        <f>SUM($D95:K95)</f>
        <v>0</v>
      </c>
      <c r="R95" s="48">
        <f>SUM($D95:L95)</f>
        <v>0</v>
      </c>
      <c r="S95" s="51">
        <v>0</v>
      </c>
      <c r="T95" s="51">
        <f t="shared" si="11"/>
        <v>100</v>
      </c>
      <c r="U95" s="51">
        <v>0</v>
      </c>
      <c r="V95" s="51">
        <v>0</v>
      </c>
      <c r="W95" s="51">
        <v>0</v>
      </c>
      <c r="X95" s="51">
        <v>0</v>
      </c>
      <c r="Y95" s="51">
        <v>0</v>
      </c>
      <c r="Z95" s="51">
        <f t="shared" si="12"/>
        <v>0</v>
      </c>
      <c r="AA95" s="51">
        <f t="shared" si="13"/>
        <v>0</v>
      </c>
      <c r="AB95" s="51">
        <f t="shared" si="14"/>
        <v>100</v>
      </c>
      <c r="AC95" s="51">
        <f t="shared" si="20"/>
        <v>50</v>
      </c>
      <c r="AD95" s="48">
        <f t="shared" si="18"/>
        <v>50</v>
      </c>
      <c r="AE95" s="48">
        <f t="shared" si="19"/>
        <v>50</v>
      </c>
      <c r="AG95" s="48">
        <f t="shared" si="15"/>
        <v>0</v>
      </c>
      <c r="AH95" s="48">
        <f t="shared" si="16"/>
        <v>50</v>
      </c>
      <c r="AJ95" s="48"/>
      <c r="AK95" s="48"/>
      <c r="AL95" s="48"/>
    </row>
    <row r="96" spans="1:38" ht="22.5" x14ac:dyDescent="0.25">
      <c r="A96" s="111">
        <f t="shared" si="17"/>
        <v>2900</v>
      </c>
      <c r="B96" s="100">
        <v>2990500</v>
      </c>
      <c r="C96" s="49" t="s">
        <v>201</v>
      </c>
      <c r="D96" s="50">
        <v>0</v>
      </c>
      <c r="E96" s="50">
        <v>0</v>
      </c>
      <c r="F96" s="50">
        <v>0</v>
      </c>
      <c r="G96" s="50">
        <v>0</v>
      </c>
      <c r="H96" s="50">
        <v>0</v>
      </c>
      <c r="I96" s="50">
        <v>0</v>
      </c>
      <c r="J96" s="50">
        <v>0</v>
      </c>
      <c r="K96" s="50">
        <v>0</v>
      </c>
      <c r="L96" s="50">
        <v>0</v>
      </c>
      <c r="M96" s="50">
        <v>100</v>
      </c>
      <c r="N96" s="50">
        <v>0</v>
      </c>
      <c r="O96" s="50">
        <v>0</v>
      </c>
      <c r="P96" s="50">
        <v>100</v>
      </c>
      <c r="Q96" s="48">
        <f>SUM($D96:K96)</f>
        <v>0</v>
      </c>
      <c r="R96" s="48">
        <f>SUM($D96:L96)</f>
        <v>0</v>
      </c>
      <c r="S96" s="51">
        <v>0</v>
      </c>
      <c r="T96" s="51">
        <f t="shared" si="11"/>
        <v>100</v>
      </c>
      <c r="U96" s="51">
        <v>0</v>
      </c>
      <c r="V96" s="51">
        <v>0</v>
      </c>
      <c r="W96" s="51">
        <v>0</v>
      </c>
      <c r="X96" s="51">
        <v>0</v>
      </c>
      <c r="Y96" s="51">
        <v>0</v>
      </c>
      <c r="Z96" s="51">
        <f t="shared" si="12"/>
        <v>0</v>
      </c>
      <c r="AA96" s="51">
        <f t="shared" si="13"/>
        <v>0</v>
      </c>
      <c r="AB96" s="51">
        <f t="shared" si="14"/>
        <v>100</v>
      </c>
      <c r="AC96" s="51">
        <f t="shared" si="20"/>
        <v>50</v>
      </c>
      <c r="AD96" s="48">
        <f t="shared" si="18"/>
        <v>50</v>
      </c>
      <c r="AE96" s="48">
        <f t="shared" si="19"/>
        <v>50</v>
      </c>
      <c r="AG96" s="48">
        <f t="shared" si="15"/>
        <v>0</v>
      </c>
      <c r="AH96" s="48">
        <f t="shared" si="16"/>
        <v>50</v>
      </c>
      <c r="AJ96" s="48"/>
      <c r="AK96" s="48"/>
      <c r="AL96" s="48"/>
    </row>
    <row r="97" spans="1:38" ht="22.5" x14ac:dyDescent="0.25">
      <c r="A97" s="111">
        <f t="shared" si="17"/>
        <v>2900</v>
      </c>
      <c r="B97" s="100">
        <v>2990600</v>
      </c>
      <c r="C97" s="49" t="s">
        <v>202</v>
      </c>
      <c r="D97" s="50">
        <v>0</v>
      </c>
      <c r="E97" s="50">
        <v>0</v>
      </c>
      <c r="F97" s="50">
        <v>0</v>
      </c>
      <c r="G97" s="50">
        <v>0</v>
      </c>
      <c r="H97" s="50">
        <v>0</v>
      </c>
      <c r="I97" s="50">
        <v>0</v>
      </c>
      <c r="J97" s="50">
        <v>0</v>
      </c>
      <c r="K97" s="50">
        <v>0</v>
      </c>
      <c r="L97" s="50">
        <v>0</v>
      </c>
      <c r="M97" s="50">
        <v>0</v>
      </c>
      <c r="N97" s="50">
        <v>1300</v>
      </c>
      <c r="O97" s="50">
        <v>0</v>
      </c>
      <c r="P97" s="50">
        <v>1300</v>
      </c>
      <c r="Q97" s="48">
        <f>SUM($D97:K97)</f>
        <v>0</v>
      </c>
      <c r="R97" s="48">
        <f>SUM($D97:L97)</f>
        <v>0</v>
      </c>
      <c r="S97" s="51">
        <v>0</v>
      </c>
      <c r="T97" s="51">
        <f t="shared" si="11"/>
        <v>1300</v>
      </c>
      <c r="U97" s="51">
        <v>0</v>
      </c>
      <c r="V97" s="51">
        <v>0</v>
      </c>
      <c r="W97" s="51">
        <v>0</v>
      </c>
      <c r="X97" s="51">
        <v>0</v>
      </c>
      <c r="Y97" s="51">
        <v>0</v>
      </c>
      <c r="Z97" s="51">
        <f t="shared" si="12"/>
        <v>0</v>
      </c>
      <c r="AA97" s="51">
        <f t="shared" si="13"/>
        <v>0</v>
      </c>
      <c r="AB97" s="51">
        <f t="shared" si="14"/>
        <v>1300</v>
      </c>
      <c r="AC97" s="51">
        <f t="shared" si="20"/>
        <v>50</v>
      </c>
      <c r="AD97" s="48">
        <f t="shared" si="18"/>
        <v>50</v>
      </c>
      <c r="AE97" s="48">
        <f t="shared" si="19"/>
        <v>1250</v>
      </c>
      <c r="AG97" s="48">
        <f t="shared" si="15"/>
        <v>0</v>
      </c>
      <c r="AH97" s="48">
        <f t="shared" si="16"/>
        <v>1250</v>
      </c>
      <c r="AJ97" s="48"/>
      <c r="AK97" s="48"/>
      <c r="AL97" s="48"/>
    </row>
    <row r="98" spans="1:38" ht="22.5" x14ac:dyDescent="0.25">
      <c r="A98" s="111">
        <f t="shared" si="17"/>
        <v>2900</v>
      </c>
      <c r="B98" s="100">
        <v>2990700</v>
      </c>
      <c r="C98" s="49" t="s">
        <v>203</v>
      </c>
      <c r="D98" s="50">
        <v>0</v>
      </c>
      <c r="E98" s="50">
        <v>0</v>
      </c>
      <c r="F98" s="50">
        <v>0</v>
      </c>
      <c r="G98" s="50">
        <v>0</v>
      </c>
      <c r="H98" s="50">
        <v>0</v>
      </c>
      <c r="I98" s="50">
        <v>0</v>
      </c>
      <c r="J98" s="50">
        <v>0</v>
      </c>
      <c r="K98" s="50">
        <v>0</v>
      </c>
      <c r="L98" s="50">
        <v>0</v>
      </c>
      <c r="M98" s="50">
        <v>100</v>
      </c>
      <c r="N98" s="50">
        <v>0</v>
      </c>
      <c r="O98" s="50">
        <v>0</v>
      </c>
      <c r="P98" s="50">
        <v>100</v>
      </c>
      <c r="Q98" s="48">
        <f>SUM($D98:K98)</f>
        <v>0</v>
      </c>
      <c r="R98" s="48">
        <f>SUM($D98:L98)</f>
        <v>0</v>
      </c>
      <c r="S98" s="51">
        <v>0</v>
      </c>
      <c r="T98" s="51">
        <f t="shared" si="11"/>
        <v>100</v>
      </c>
      <c r="U98" s="51">
        <v>0</v>
      </c>
      <c r="V98" s="51">
        <v>0</v>
      </c>
      <c r="W98" s="51">
        <v>0</v>
      </c>
      <c r="X98" s="51">
        <v>0</v>
      </c>
      <c r="Y98" s="51">
        <v>0</v>
      </c>
      <c r="Z98" s="51">
        <f t="shared" si="12"/>
        <v>0</v>
      </c>
      <c r="AA98" s="51">
        <f t="shared" si="13"/>
        <v>0</v>
      </c>
      <c r="AB98" s="51">
        <f t="shared" si="14"/>
        <v>100</v>
      </c>
      <c r="AC98" s="51">
        <f t="shared" si="20"/>
        <v>50</v>
      </c>
      <c r="AD98" s="48">
        <f t="shared" si="18"/>
        <v>50</v>
      </c>
      <c r="AE98" s="48">
        <f t="shared" si="19"/>
        <v>50</v>
      </c>
      <c r="AG98" s="48">
        <f t="shared" si="15"/>
        <v>0</v>
      </c>
      <c r="AH98" s="48">
        <f t="shared" si="16"/>
        <v>50</v>
      </c>
      <c r="AJ98" s="48"/>
      <c r="AK98" s="48"/>
      <c r="AL98" s="48"/>
    </row>
    <row r="99" spans="1:38" ht="22.5" x14ac:dyDescent="0.25">
      <c r="A99" s="111">
        <f t="shared" si="17"/>
        <v>2900</v>
      </c>
      <c r="B99" s="100">
        <v>2990800</v>
      </c>
      <c r="C99" s="49" t="s">
        <v>204</v>
      </c>
      <c r="D99" s="50">
        <v>0</v>
      </c>
      <c r="E99" s="50">
        <v>0</v>
      </c>
      <c r="F99" s="50">
        <v>0</v>
      </c>
      <c r="G99" s="50">
        <v>0</v>
      </c>
      <c r="H99" s="50">
        <v>0</v>
      </c>
      <c r="I99" s="50">
        <v>0</v>
      </c>
      <c r="J99" s="50">
        <v>0</v>
      </c>
      <c r="K99" s="50">
        <v>0</v>
      </c>
      <c r="L99" s="50">
        <v>0</v>
      </c>
      <c r="M99" s="50">
        <v>100</v>
      </c>
      <c r="N99" s="50">
        <v>0</v>
      </c>
      <c r="O99" s="50">
        <v>0</v>
      </c>
      <c r="P99" s="50">
        <v>100</v>
      </c>
      <c r="Q99" s="48">
        <f>SUM($D99:K99)</f>
        <v>0</v>
      </c>
      <c r="R99" s="48">
        <f>SUM($D99:L99)</f>
        <v>0</v>
      </c>
      <c r="S99" s="51">
        <v>0</v>
      </c>
      <c r="T99" s="51">
        <f t="shared" si="11"/>
        <v>100</v>
      </c>
      <c r="U99" s="51">
        <v>0</v>
      </c>
      <c r="V99" s="51">
        <v>0</v>
      </c>
      <c r="W99" s="51">
        <v>0</v>
      </c>
      <c r="X99" s="51">
        <v>0</v>
      </c>
      <c r="Y99" s="51">
        <v>0</v>
      </c>
      <c r="Z99" s="51">
        <f t="shared" si="12"/>
        <v>0</v>
      </c>
      <c r="AA99" s="51">
        <f t="shared" si="13"/>
        <v>0</v>
      </c>
      <c r="AB99" s="51">
        <f t="shared" si="14"/>
        <v>100</v>
      </c>
      <c r="AC99" s="51">
        <f t="shared" si="20"/>
        <v>50</v>
      </c>
      <c r="AD99" s="48">
        <f t="shared" si="18"/>
        <v>50</v>
      </c>
      <c r="AE99" s="48">
        <f t="shared" si="19"/>
        <v>50</v>
      </c>
      <c r="AG99" s="48">
        <f t="shared" si="15"/>
        <v>0</v>
      </c>
      <c r="AH99" s="48">
        <f t="shared" si="16"/>
        <v>50</v>
      </c>
      <c r="AJ99" s="48"/>
      <c r="AK99" s="48"/>
      <c r="AL99" s="48"/>
    </row>
    <row r="100" spans="1:38" s="56" customFormat="1" x14ac:dyDescent="0.25">
      <c r="A100" s="111">
        <f t="shared" si="17"/>
        <v>3000</v>
      </c>
      <c r="B100" s="101">
        <v>30000</v>
      </c>
      <c r="C100" s="46" t="s">
        <v>205</v>
      </c>
      <c r="D100" s="47">
        <f t="shared" ref="D100:P100" si="21">SUM(D101:D164)</f>
        <v>0</v>
      </c>
      <c r="E100" s="47">
        <f t="shared" si="21"/>
        <v>203635</v>
      </c>
      <c r="F100" s="47">
        <f t="shared" si="21"/>
        <v>527135</v>
      </c>
      <c r="G100" s="47">
        <f t="shared" si="21"/>
        <v>459390</v>
      </c>
      <c r="H100" s="47">
        <f t="shared" si="21"/>
        <v>487070</v>
      </c>
      <c r="I100" s="47">
        <f t="shared" si="21"/>
        <v>460140</v>
      </c>
      <c r="J100" s="47">
        <f t="shared" si="21"/>
        <v>463885</v>
      </c>
      <c r="K100" s="47">
        <f t="shared" si="21"/>
        <v>484120</v>
      </c>
      <c r="L100" s="47">
        <f t="shared" si="21"/>
        <v>473340</v>
      </c>
      <c r="M100" s="47">
        <f t="shared" si="21"/>
        <v>466785</v>
      </c>
      <c r="N100" s="47">
        <f t="shared" si="21"/>
        <v>532541</v>
      </c>
      <c r="O100" s="47">
        <f t="shared" si="21"/>
        <v>679905</v>
      </c>
      <c r="P100" s="47">
        <f t="shared" si="21"/>
        <v>5237946</v>
      </c>
      <c r="Q100" s="48">
        <f>SUM($D100:K100)</f>
        <v>3085375</v>
      </c>
      <c r="R100" s="48">
        <f>SUM($D100:L100)</f>
        <v>3558715</v>
      </c>
      <c r="S100" s="47">
        <f t="shared" ref="S100:AE100" si="22">SUM(S101:S164)</f>
        <v>11918.590000000004</v>
      </c>
      <c r="T100" s="47">
        <f t="shared" si="22"/>
        <v>5249864.5899999989</v>
      </c>
      <c r="U100" s="47">
        <f t="shared" si="22"/>
        <v>92800</v>
      </c>
      <c r="V100" s="47">
        <f t="shared" si="22"/>
        <v>0</v>
      </c>
      <c r="W100" s="47">
        <f t="shared" si="22"/>
        <v>0</v>
      </c>
      <c r="X100" s="47">
        <f t="shared" si="22"/>
        <v>192304</v>
      </c>
      <c r="Y100" s="47">
        <f t="shared" si="22"/>
        <v>2305545.5500000007</v>
      </c>
      <c r="Z100" s="47">
        <f t="shared" si="22"/>
        <v>2590649.5500000007</v>
      </c>
      <c r="AA100" s="47">
        <f t="shared" si="22"/>
        <v>979984.03999999992</v>
      </c>
      <c r="AB100" s="47">
        <f t="shared" si="22"/>
        <v>2659215.0399999996</v>
      </c>
      <c r="AC100" s="47">
        <f t="shared" si="22"/>
        <v>990210.05</v>
      </c>
      <c r="AD100" s="47">
        <f t="shared" si="22"/>
        <v>3580859.6000000006</v>
      </c>
      <c r="AE100" s="47">
        <f t="shared" si="22"/>
        <v>1669004.9899999998</v>
      </c>
      <c r="AG100" s="48">
        <f t="shared" si="15"/>
        <v>0</v>
      </c>
      <c r="AH100" s="48"/>
      <c r="AJ100" s="55"/>
      <c r="AK100" s="55"/>
      <c r="AL100" s="55"/>
    </row>
    <row r="101" spans="1:38" x14ac:dyDescent="0.25">
      <c r="A101" s="111">
        <f t="shared" si="17"/>
        <v>3100</v>
      </c>
      <c r="B101" s="100">
        <v>3110100</v>
      </c>
      <c r="C101" s="52" t="s">
        <v>206</v>
      </c>
      <c r="D101" s="50">
        <v>0</v>
      </c>
      <c r="E101" s="50">
        <v>15000</v>
      </c>
      <c r="F101" s="50">
        <v>15000</v>
      </c>
      <c r="G101" s="50">
        <v>15000</v>
      </c>
      <c r="H101" s="50">
        <v>18000</v>
      </c>
      <c r="I101" s="50">
        <v>18000</v>
      </c>
      <c r="J101" s="50">
        <v>18000</v>
      </c>
      <c r="K101" s="50">
        <v>18000</v>
      </c>
      <c r="L101" s="50">
        <v>22000</v>
      </c>
      <c r="M101" s="50">
        <v>17000</v>
      </c>
      <c r="N101" s="50">
        <v>17000</v>
      </c>
      <c r="O101" s="50">
        <v>227000</v>
      </c>
      <c r="P101" s="50">
        <v>400000</v>
      </c>
      <c r="Q101" s="48">
        <f>SUM($D101:K101)</f>
        <v>117000</v>
      </c>
      <c r="R101" s="48">
        <f>SUM($D101:L101)</f>
        <v>139000</v>
      </c>
      <c r="S101" s="51">
        <v>-30000</v>
      </c>
      <c r="T101" s="51">
        <f t="shared" si="11"/>
        <v>370000</v>
      </c>
      <c r="U101" s="51">
        <v>0</v>
      </c>
      <c r="V101" s="51">
        <v>0</v>
      </c>
      <c r="W101" s="51">
        <v>0</v>
      </c>
      <c r="X101" s="51">
        <v>0</v>
      </c>
      <c r="Y101" s="51">
        <v>33892.879999999997</v>
      </c>
      <c r="Z101" s="51">
        <f t="shared" si="12"/>
        <v>33892.879999999997</v>
      </c>
      <c r="AA101" s="51">
        <f t="shared" si="13"/>
        <v>75107.12</v>
      </c>
      <c r="AB101" s="51">
        <f t="shared" si="14"/>
        <v>336107.12</v>
      </c>
      <c r="AC101" s="51">
        <v>15000</v>
      </c>
      <c r="AD101" s="48">
        <f t="shared" si="18"/>
        <v>48892.88</v>
      </c>
      <c r="AE101" s="48">
        <f t="shared" si="19"/>
        <v>321107.12</v>
      </c>
      <c r="AG101" s="48">
        <f t="shared" si="15"/>
        <v>0</v>
      </c>
      <c r="AH101" s="48">
        <f t="shared" si="16"/>
        <v>321107.12</v>
      </c>
      <c r="AJ101" s="48"/>
      <c r="AK101" s="48">
        <v>300000</v>
      </c>
      <c r="AL101" s="48">
        <v>65000</v>
      </c>
    </row>
    <row r="102" spans="1:38" x14ac:dyDescent="0.25">
      <c r="A102" s="111">
        <f t="shared" si="17"/>
        <v>3100</v>
      </c>
      <c r="B102" s="100">
        <v>3120100</v>
      </c>
      <c r="C102" s="52" t="s">
        <v>207</v>
      </c>
      <c r="D102" s="50">
        <v>0</v>
      </c>
      <c r="E102" s="50">
        <v>0</v>
      </c>
      <c r="F102" s="50">
        <v>0</v>
      </c>
      <c r="G102" s="50">
        <v>0</v>
      </c>
      <c r="H102" s="50">
        <v>0</v>
      </c>
      <c r="I102" s="50">
        <v>0</v>
      </c>
      <c r="J102" s="50">
        <v>0</v>
      </c>
      <c r="K102" s="50">
        <v>0</v>
      </c>
      <c r="L102" s="50">
        <v>0</v>
      </c>
      <c r="M102" s="50">
        <v>0</v>
      </c>
      <c r="N102" s="50">
        <v>816</v>
      </c>
      <c r="O102" s="50">
        <v>0</v>
      </c>
      <c r="P102" s="50">
        <v>816</v>
      </c>
      <c r="Q102" s="48">
        <f>SUM($D102:K102)</f>
        <v>0</v>
      </c>
      <c r="R102" s="48">
        <f>SUM($D102:L102)</f>
        <v>0</v>
      </c>
      <c r="S102" s="51">
        <v>0</v>
      </c>
      <c r="T102" s="51">
        <f t="shared" si="11"/>
        <v>816</v>
      </c>
      <c r="U102" s="51">
        <v>0</v>
      </c>
      <c r="V102" s="51">
        <v>0</v>
      </c>
      <c r="W102" s="51">
        <v>0</v>
      </c>
      <c r="X102" s="51">
        <v>0</v>
      </c>
      <c r="Y102" s="51">
        <v>0</v>
      </c>
      <c r="Z102" s="51">
        <f t="shared" si="12"/>
        <v>0</v>
      </c>
      <c r="AA102" s="51">
        <f t="shared" si="13"/>
        <v>0</v>
      </c>
      <c r="AB102" s="51">
        <f t="shared" si="14"/>
        <v>816</v>
      </c>
      <c r="AC102" s="51">
        <f t="shared" si="20"/>
        <v>50</v>
      </c>
      <c r="AD102" s="48">
        <f t="shared" si="18"/>
        <v>50</v>
      </c>
      <c r="AE102" s="48">
        <f t="shared" si="19"/>
        <v>766</v>
      </c>
      <c r="AG102" s="48">
        <f t="shared" si="15"/>
        <v>0</v>
      </c>
      <c r="AH102" s="48">
        <f t="shared" si="16"/>
        <v>766</v>
      </c>
      <c r="AJ102" s="48"/>
      <c r="AK102" s="48"/>
      <c r="AL102" s="48"/>
    </row>
    <row r="103" spans="1:38" x14ac:dyDescent="0.25">
      <c r="A103" s="111">
        <f t="shared" si="17"/>
        <v>3100</v>
      </c>
      <c r="B103" s="100">
        <v>3130100</v>
      </c>
      <c r="C103" s="52" t="s">
        <v>208</v>
      </c>
      <c r="D103" s="50">
        <v>0</v>
      </c>
      <c r="E103" s="50">
        <v>0</v>
      </c>
      <c r="F103" s="50">
        <v>0</v>
      </c>
      <c r="G103" s="50">
        <v>0</v>
      </c>
      <c r="H103" s="50">
        <v>0</v>
      </c>
      <c r="I103" s="50">
        <v>0</v>
      </c>
      <c r="J103" s="50">
        <v>0</v>
      </c>
      <c r="K103" s="50">
        <v>0</v>
      </c>
      <c r="L103" s="50">
        <v>0</v>
      </c>
      <c r="M103" s="50">
        <v>0</v>
      </c>
      <c r="N103" s="50">
        <v>4808</v>
      </c>
      <c r="O103" s="50">
        <v>0</v>
      </c>
      <c r="P103" s="50">
        <v>4808</v>
      </c>
      <c r="Q103" s="48">
        <f>SUM($D103:K103)</f>
        <v>0</v>
      </c>
      <c r="R103" s="48">
        <f>SUM($D103:L103)</f>
        <v>0</v>
      </c>
      <c r="S103" s="51">
        <v>0</v>
      </c>
      <c r="T103" s="51">
        <f t="shared" si="11"/>
        <v>4808</v>
      </c>
      <c r="U103" s="51">
        <v>0</v>
      </c>
      <c r="V103" s="51">
        <v>0</v>
      </c>
      <c r="W103" s="51">
        <v>0</v>
      </c>
      <c r="X103" s="51">
        <v>0</v>
      </c>
      <c r="Y103" s="51">
        <v>0</v>
      </c>
      <c r="Z103" s="51">
        <f t="shared" si="12"/>
        <v>0</v>
      </c>
      <c r="AA103" s="51">
        <f t="shared" si="13"/>
        <v>0</v>
      </c>
      <c r="AB103" s="51">
        <f t="shared" si="14"/>
        <v>4808</v>
      </c>
      <c r="AC103" s="51">
        <f t="shared" si="20"/>
        <v>50</v>
      </c>
      <c r="AD103" s="48">
        <f t="shared" si="18"/>
        <v>50</v>
      </c>
      <c r="AE103" s="48">
        <f t="shared" si="19"/>
        <v>4758</v>
      </c>
      <c r="AG103" s="48">
        <f t="shared" si="15"/>
        <v>0</v>
      </c>
      <c r="AH103" s="48">
        <f t="shared" si="16"/>
        <v>4758</v>
      </c>
      <c r="AJ103" s="48"/>
      <c r="AK103" s="48"/>
      <c r="AL103" s="48"/>
    </row>
    <row r="104" spans="1:38" x14ac:dyDescent="0.25">
      <c r="A104" s="111">
        <f t="shared" si="17"/>
        <v>3100</v>
      </c>
      <c r="B104" s="100">
        <v>3140100</v>
      </c>
      <c r="C104" s="52" t="s">
        <v>209</v>
      </c>
      <c r="D104" s="50">
        <v>0</v>
      </c>
      <c r="E104" s="50">
        <v>10900</v>
      </c>
      <c r="F104" s="50">
        <v>10900</v>
      </c>
      <c r="G104" s="50">
        <v>10900</v>
      </c>
      <c r="H104" s="50">
        <v>10900</v>
      </c>
      <c r="I104" s="50">
        <v>10900</v>
      </c>
      <c r="J104" s="50">
        <v>10900</v>
      </c>
      <c r="K104" s="50">
        <v>10900</v>
      </c>
      <c r="L104" s="50">
        <v>10900</v>
      </c>
      <c r="M104" s="50">
        <v>10900</v>
      </c>
      <c r="N104" s="50">
        <v>11000</v>
      </c>
      <c r="O104" s="50">
        <v>10900</v>
      </c>
      <c r="P104" s="50">
        <v>120000</v>
      </c>
      <c r="Q104" s="48">
        <f>SUM($D104:K104)</f>
        <v>76300</v>
      </c>
      <c r="R104" s="48">
        <f>SUM($D104:L104)</f>
        <v>87200</v>
      </c>
      <c r="S104" s="51">
        <v>-21800</v>
      </c>
      <c r="T104" s="51">
        <f t="shared" si="11"/>
        <v>98200</v>
      </c>
      <c r="U104" s="51">
        <v>0</v>
      </c>
      <c r="V104" s="51">
        <v>0</v>
      </c>
      <c r="W104" s="51">
        <v>0</v>
      </c>
      <c r="X104" s="51">
        <v>0</v>
      </c>
      <c r="Y104" s="51">
        <v>0</v>
      </c>
      <c r="Z104" s="51">
        <f t="shared" si="12"/>
        <v>0</v>
      </c>
      <c r="AA104" s="51">
        <f t="shared" si="13"/>
        <v>65400</v>
      </c>
      <c r="AB104" s="51">
        <f t="shared" si="14"/>
        <v>98200</v>
      </c>
      <c r="AC104" s="51">
        <f t="shared" si="20"/>
        <v>0</v>
      </c>
      <c r="AD104" s="48">
        <f t="shared" si="18"/>
        <v>0</v>
      </c>
      <c r="AE104" s="48">
        <f t="shared" si="19"/>
        <v>98200</v>
      </c>
      <c r="AG104" s="48">
        <f t="shared" si="15"/>
        <v>0</v>
      </c>
      <c r="AH104" s="48">
        <f t="shared" si="16"/>
        <v>98200</v>
      </c>
      <c r="AJ104" s="48"/>
      <c r="AK104" s="48">
        <v>98000</v>
      </c>
      <c r="AL104" s="48">
        <v>65000</v>
      </c>
    </row>
    <row r="105" spans="1:38" x14ac:dyDescent="0.25">
      <c r="A105" s="111">
        <f t="shared" si="17"/>
        <v>3100</v>
      </c>
      <c r="B105" s="100">
        <v>3150100</v>
      </c>
      <c r="C105" s="52" t="s">
        <v>210</v>
      </c>
      <c r="D105" s="50">
        <v>0</v>
      </c>
      <c r="E105" s="50">
        <v>1000</v>
      </c>
      <c r="F105" s="50">
        <v>1000</v>
      </c>
      <c r="G105" s="50">
        <v>1000</v>
      </c>
      <c r="H105" s="50">
        <v>1000</v>
      </c>
      <c r="I105" s="50">
        <v>1000</v>
      </c>
      <c r="J105" s="50">
        <v>1000</v>
      </c>
      <c r="K105" s="50">
        <v>1000</v>
      </c>
      <c r="L105" s="50">
        <v>1000</v>
      </c>
      <c r="M105" s="50">
        <v>1000</v>
      </c>
      <c r="N105" s="50">
        <v>2000</v>
      </c>
      <c r="O105" s="50">
        <v>1000</v>
      </c>
      <c r="P105" s="50">
        <v>12000</v>
      </c>
      <c r="Q105" s="48">
        <f>SUM($D105:K105)</f>
        <v>7000</v>
      </c>
      <c r="R105" s="48">
        <f>SUM($D105:L105)</f>
        <v>8000</v>
      </c>
      <c r="S105" s="51">
        <v>0</v>
      </c>
      <c r="T105" s="51">
        <f t="shared" si="11"/>
        <v>12000</v>
      </c>
      <c r="U105" s="51">
        <v>0</v>
      </c>
      <c r="V105" s="51">
        <v>0</v>
      </c>
      <c r="W105" s="51">
        <v>0</v>
      </c>
      <c r="X105" s="51">
        <v>0</v>
      </c>
      <c r="Y105" s="51">
        <v>1996.33</v>
      </c>
      <c r="Z105" s="51">
        <f t="shared" si="12"/>
        <v>1996.33</v>
      </c>
      <c r="AA105" s="51">
        <f t="shared" si="13"/>
        <v>6003.67</v>
      </c>
      <c r="AB105" s="51">
        <f t="shared" si="14"/>
        <v>10003.67</v>
      </c>
      <c r="AC105" s="51">
        <v>10003.67</v>
      </c>
      <c r="AD105" s="48">
        <f t="shared" si="18"/>
        <v>12000</v>
      </c>
      <c r="AE105" s="48">
        <f t="shared" si="19"/>
        <v>0</v>
      </c>
      <c r="AG105" s="48">
        <f t="shared" si="15"/>
        <v>0</v>
      </c>
      <c r="AH105" s="48">
        <f t="shared" si="16"/>
        <v>0</v>
      </c>
      <c r="AJ105" s="48"/>
      <c r="AK105" s="48"/>
      <c r="AL105" s="48"/>
    </row>
    <row r="106" spans="1:38" x14ac:dyDescent="0.25">
      <c r="A106" s="111">
        <f t="shared" si="17"/>
        <v>3100</v>
      </c>
      <c r="B106" s="100">
        <v>3160100</v>
      </c>
      <c r="C106" s="49" t="s">
        <v>211</v>
      </c>
      <c r="D106" s="50">
        <v>0</v>
      </c>
      <c r="E106" s="50">
        <v>0</v>
      </c>
      <c r="F106" s="50">
        <v>0</v>
      </c>
      <c r="G106" s="50">
        <v>0</v>
      </c>
      <c r="H106" s="50">
        <v>0</v>
      </c>
      <c r="I106" s="50">
        <v>0</v>
      </c>
      <c r="J106" s="50">
        <v>0</v>
      </c>
      <c r="K106" s="50">
        <v>0</v>
      </c>
      <c r="L106" s="50">
        <v>0</v>
      </c>
      <c r="M106" s="50">
        <v>50</v>
      </c>
      <c r="N106" s="50">
        <v>0</v>
      </c>
      <c r="O106" s="50">
        <v>0</v>
      </c>
      <c r="P106" s="50">
        <v>50</v>
      </c>
      <c r="Q106" s="48">
        <f>SUM($D106:K106)</f>
        <v>0</v>
      </c>
      <c r="R106" s="48">
        <f>SUM($D106:L106)</f>
        <v>0</v>
      </c>
      <c r="S106" s="51">
        <v>0</v>
      </c>
      <c r="T106" s="51">
        <f t="shared" si="11"/>
        <v>50</v>
      </c>
      <c r="U106" s="51">
        <v>0</v>
      </c>
      <c r="V106" s="51">
        <v>0</v>
      </c>
      <c r="W106" s="51">
        <v>0</v>
      </c>
      <c r="X106" s="51">
        <v>0</v>
      </c>
      <c r="Y106" s="51">
        <v>0</v>
      </c>
      <c r="Z106" s="51">
        <f t="shared" si="12"/>
        <v>0</v>
      </c>
      <c r="AA106" s="51">
        <f t="shared" si="13"/>
        <v>0</v>
      </c>
      <c r="AB106" s="51">
        <f t="shared" si="14"/>
        <v>50</v>
      </c>
      <c r="AC106" s="51">
        <f t="shared" si="20"/>
        <v>50</v>
      </c>
      <c r="AD106" s="48">
        <f t="shared" si="18"/>
        <v>50</v>
      </c>
      <c r="AE106" s="48">
        <f t="shared" si="19"/>
        <v>0</v>
      </c>
      <c r="AG106" s="48">
        <f t="shared" si="15"/>
        <v>0</v>
      </c>
      <c r="AH106" s="48">
        <f t="shared" si="16"/>
        <v>0</v>
      </c>
      <c r="AJ106" s="48"/>
      <c r="AK106" s="48"/>
      <c r="AL106" s="48"/>
    </row>
    <row r="107" spans="1:38" x14ac:dyDescent="0.25">
      <c r="A107" s="111">
        <f t="shared" si="17"/>
        <v>3100</v>
      </c>
      <c r="B107" s="100">
        <v>3160200</v>
      </c>
      <c r="C107" s="49" t="s">
        <v>212</v>
      </c>
      <c r="D107" s="50">
        <v>0</v>
      </c>
      <c r="E107" s="50">
        <v>0</v>
      </c>
      <c r="F107" s="50">
        <v>0</v>
      </c>
      <c r="G107" s="50">
        <v>0</v>
      </c>
      <c r="H107" s="50">
        <v>0</v>
      </c>
      <c r="I107" s="50">
        <v>0</v>
      </c>
      <c r="J107" s="50">
        <v>0</v>
      </c>
      <c r="K107" s="50">
        <v>0</v>
      </c>
      <c r="L107" s="50">
        <v>0</v>
      </c>
      <c r="M107" s="50">
        <v>50</v>
      </c>
      <c r="N107" s="50">
        <v>0</v>
      </c>
      <c r="O107" s="50">
        <v>0</v>
      </c>
      <c r="P107" s="50">
        <v>50</v>
      </c>
      <c r="Q107" s="48">
        <f>SUM($D107:K107)</f>
        <v>0</v>
      </c>
      <c r="R107" s="48">
        <f>SUM($D107:L107)</f>
        <v>0</v>
      </c>
      <c r="S107" s="51">
        <v>0</v>
      </c>
      <c r="T107" s="51">
        <f t="shared" si="11"/>
        <v>50</v>
      </c>
      <c r="U107" s="51">
        <v>0</v>
      </c>
      <c r="V107" s="51">
        <v>0</v>
      </c>
      <c r="W107" s="51">
        <v>0</v>
      </c>
      <c r="X107" s="51">
        <v>0</v>
      </c>
      <c r="Y107" s="51">
        <v>0</v>
      </c>
      <c r="Z107" s="51">
        <f t="shared" si="12"/>
        <v>0</v>
      </c>
      <c r="AA107" s="51">
        <f t="shared" si="13"/>
        <v>0</v>
      </c>
      <c r="AB107" s="51">
        <f t="shared" si="14"/>
        <v>50</v>
      </c>
      <c r="AC107" s="51">
        <f t="shared" si="20"/>
        <v>50</v>
      </c>
      <c r="AD107" s="48">
        <f t="shared" si="18"/>
        <v>50</v>
      </c>
      <c r="AE107" s="48">
        <f t="shared" si="19"/>
        <v>0</v>
      </c>
      <c r="AG107" s="48">
        <f t="shared" si="15"/>
        <v>0</v>
      </c>
      <c r="AH107" s="48">
        <f t="shared" si="16"/>
        <v>0</v>
      </c>
      <c r="AJ107" s="48"/>
      <c r="AK107" s="48"/>
      <c r="AL107" s="48"/>
    </row>
    <row r="108" spans="1:38" ht="22.5" x14ac:dyDescent="0.25">
      <c r="A108" s="111">
        <f t="shared" si="17"/>
        <v>3100</v>
      </c>
      <c r="B108" s="100">
        <v>3170100</v>
      </c>
      <c r="C108" s="49" t="s">
        <v>213</v>
      </c>
      <c r="D108" s="50">
        <v>0</v>
      </c>
      <c r="E108" s="50">
        <v>4550</v>
      </c>
      <c r="F108" s="50">
        <v>4550</v>
      </c>
      <c r="G108" s="50">
        <v>4550</v>
      </c>
      <c r="H108" s="50">
        <v>4550</v>
      </c>
      <c r="I108" s="50">
        <v>4550</v>
      </c>
      <c r="J108" s="50">
        <v>4550</v>
      </c>
      <c r="K108" s="50">
        <v>4550</v>
      </c>
      <c r="L108" s="50">
        <v>4550</v>
      </c>
      <c r="M108" s="50">
        <v>4550</v>
      </c>
      <c r="N108" s="50">
        <v>4500</v>
      </c>
      <c r="O108" s="50">
        <v>4550</v>
      </c>
      <c r="P108" s="50">
        <v>50000</v>
      </c>
      <c r="Q108" s="48">
        <f>SUM($D108:K108)</f>
        <v>31850</v>
      </c>
      <c r="R108" s="48">
        <f>SUM($D108:L108)</f>
        <v>36400</v>
      </c>
      <c r="S108" s="51">
        <v>-9100</v>
      </c>
      <c r="T108" s="51">
        <f t="shared" si="11"/>
        <v>40900</v>
      </c>
      <c r="U108" s="51">
        <v>0</v>
      </c>
      <c r="V108" s="51">
        <v>0</v>
      </c>
      <c r="W108" s="51">
        <v>0</v>
      </c>
      <c r="X108" s="51">
        <v>6704</v>
      </c>
      <c r="Y108" s="51">
        <v>0</v>
      </c>
      <c r="Z108" s="51">
        <f t="shared" si="12"/>
        <v>6704</v>
      </c>
      <c r="AA108" s="51">
        <f t="shared" si="13"/>
        <v>20596</v>
      </c>
      <c r="AB108" s="51">
        <f t="shared" si="14"/>
        <v>34196</v>
      </c>
      <c r="AC108" s="54">
        <v>32940</v>
      </c>
      <c r="AD108" s="48">
        <f t="shared" si="18"/>
        <v>39644</v>
      </c>
      <c r="AE108" s="48">
        <f t="shared" si="19"/>
        <v>1256</v>
      </c>
      <c r="AG108" s="48">
        <f t="shared" si="15"/>
        <v>0</v>
      </c>
      <c r="AH108" s="48">
        <f t="shared" si="16"/>
        <v>1256</v>
      </c>
      <c r="AJ108" s="48"/>
      <c r="AK108" s="48"/>
      <c r="AL108" s="48"/>
    </row>
    <row r="109" spans="1:38" x14ac:dyDescent="0.25">
      <c r="A109" s="111">
        <f t="shared" si="17"/>
        <v>3100</v>
      </c>
      <c r="B109" s="100">
        <v>3180100</v>
      </c>
      <c r="C109" s="52" t="s">
        <v>214</v>
      </c>
      <c r="D109" s="50">
        <v>0</v>
      </c>
      <c r="E109" s="50">
        <v>0</v>
      </c>
      <c r="F109" s="50">
        <v>0</v>
      </c>
      <c r="G109" s="50">
        <v>0</v>
      </c>
      <c r="H109" s="50">
        <v>0</v>
      </c>
      <c r="I109" s="50">
        <v>0</v>
      </c>
      <c r="J109" s="50">
        <v>0</v>
      </c>
      <c r="K109" s="50">
        <v>0</v>
      </c>
      <c r="L109" s="50">
        <v>0</v>
      </c>
      <c r="M109" s="50">
        <v>1000</v>
      </c>
      <c r="N109" s="50">
        <v>0</v>
      </c>
      <c r="O109" s="50">
        <v>0</v>
      </c>
      <c r="P109" s="50">
        <v>1000</v>
      </c>
      <c r="Q109" s="48">
        <f>SUM($D109:K109)</f>
        <v>0</v>
      </c>
      <c r="R109" s="48">
        <f>SUM($D109:L109)</f>
        <v>0</v>
      </c>
      <c r="S109" s="51">
        <v>3500</v>
      </c>
      <c r="T109" s="51">
        <f t="shared" si="11"/>
        <v>4500</v>
      </c>
      <c r="U109" s="51">
        <v>0</v>
      </c>
      <c r="V109" s="51">
        <v>0</v>
      </c>
      <c r="W109" s="51">
        <v>0</v>
      </c>
      <c r="X109" s="51">
        <v>0</v>
      </c>
      <c r="Y109" s="51">
        <v>2404.02</v>
      </c>
      <c r="Z109" s="51">
        <f t="shared" si="12"/>
        <v>2404.02</v>
      </c>
      <c r="AA109" s="51">
        <f t="shared" si="13"/>
        <v>1095.98</v>
      </c>
      <c r="AB109" s="51">
        <f t="shared" si="14"/>
        <v>2095.98</v>
      </c>
      <c r="AC109" s="51">
        <v>2095.98</v>
      </c>
      <c r="AD109" s="48">
        <f t="shared" si="18"/>
        <v>4500</v>
      </c>
      <c r="AE109" s="48">
        <f t="shared" si="19"/>
        <v>0</v>
      </c>
      <c r="AG109" s="48">
        <f t="shared" si="15"/>
        <v>0</v>
      </c>
      <c r="AH109" s="48">
        <f t="shared" si="16"/>
        <v>0</v>
      </c>
      <c r="AJ109" s="48"/>
      <c r="AK109" s="48"/>
      <c r="AL109" s="48"/>
    </row>
    <row r="110" spans="1:38" x14ac:dyDescent="0.25">
      <c r="A110" s="111">
        <f t="shared" si="17"/>
        <v>3100</v>
      </c>
      <c r="B110" s="100">
        <v>3180200</v>
      </c>
      <c r="C110" s="52" t="s">
        <v>215</v>
      </c>
      <c r="D110" s="50">
        <v>0</v>
      </c>
      <c r="E110" s="50">
        <v>0</v>
      </c>
      <c r="F110" s="50">
        <v>0</v>
      </c>
      <c r="G110" s="50">
        <v>0</v>
      </c>
      <c r="H110" s="50">
        <v>0</v>
      </c>
      <c r="I110" s="50">
        <v>0</v>
      </c>
      <c r="J110" s="50">
        <v>0</v>
      </c>
      <c r="K110" s="50">
        <v>0</v>
      </c>
      <c r="L110" s="50">
        <v>0</v>
      </c>
      <c r="M110" s="50">
        <v>150</v>
      </c>
      <c r="N110" s="50">
        <v>0</v>
      </c>
      <c r="O110" s="50">
        <v>0</v>
      </c>
      <c r="P110" s="50">
        <v>150</v>
      </c>
      <c r="Q110" s="48">
        <f>SUM($D110:K110)</f>
        <v>0</v>
      </c>
      <c r="R110" s="48">
        <f>SUM($D110:L110)</f>
        <v>0</v>
      </c>
      <c r="S110" s="51">
        <v>0</v>
      </c>
      <c r="T110" s="51">
        <f t="shared" si="11"/>
        <v>150</v>
      </c>
      <c r="U110" s="51">
        <v>0</v>
      </c>
      <c r="V110" s="51">
        <v>0</v>
      </c>
      <c r="W110" s="51">
        <v>0</v>
      </c>
      <c r="X110" s="51">
        <v>0</v>
      </c>
      <c r="Y110" s="51">
        <v>0</v>
      </c>
      <c r="Z110" s="51">
        <f t="shared" si="12"/>
        <v>0</v>
      </c>
      <c r="AA110" s="51">
        <f t="shared" si="13"/>
        <v>0</v>
      </c>
      <c r="AB110" s="51">
        <f t="shared" si="14"/>
        <v>150</v>
      </c>
      <c r="AC110" s="51">
        <f t="shared" si="20"/>
        <v>50</v>
      </c>
      <c r="AD110" s="48">
        <f t="shared" si="18"/>
        <v>50</v>
      </c>
      <c r="AE110" s="48">
        <f t="shared" si="19"/>
        <v>100</v>
      </c>
      <c r="AG110" s="48">
        <f t="shared" si="15"/>
        <v>0</v>
      </c>
      <c r="AH110" s="48">
        <f t="shared" si="16"/>
        <v>100</v>
      </c>
      <c r="AJ110" s="48"/>
      <c r="AK110" s="48"/>
      <c r="AL110" s="48"/>
    </row>
    <row r="111" spans="1:38" x14ac:dyDescent="0.25">
      <c r="A111" s="111">
        <f t="shared" si="17"/>
        <v>3100</v>
      </c>
      <c r="B111" s="100">
        <v>3190200</v>
      </c>
      <c r="C111" s="49" t="s">
        <v>216</v>
      </c>
      <c r="D111" s="50">
        <v>0</v>
      </c>
      <c r="E111" s="50">
        <v>0</v>
      </c>
      <c r="F111" s="50">
        <v>0</v>
      </c>
      <c r="G111" s="50">
        <v>0</v>
      </c>
      <c r="H111" s="50">
        <v>0</v>
      </c>
      <c r="I111" s="50">
        <v>0</v>
      </c>
      <c r="J111" s="50">
        <v>0</v>
      </c>
      <c r="K111" s="50">
        <v>0</v>
      </c>
      <c r="L111" s="50">
        <v>0</v>
      </c>
      <c r="M111" s="50">
        <v>150</v>
      </c>
      <c r="N111" s="50">
        <v>0</v>
      </c>
      <c r="O111" s="50">
        <v>0</v>
      </c>
      <c r="P111" s="50">
        <v>150</v>
      </c>
      <c r="Q111" s="48">
        <f>SUM($D111:K111)</f>
        <v>0</v>
      </c>
      <c r="R111" s="48">
        <f>SUM($D111:L111)</f>
        <v>0</v>
      </c>
      <c r="S111" s="51">
        <v>1300</v>
      </c>
      <c r="T111" s="51">
        <f t="shared" si="11"/>
        <v>1450</v>
      </c>
      <c r="U111" s="51">
        <v>0</v>
      </c>
      <c r="V111" s="51">
        <v>0</v>
      </c>
      <c r="W111" s="51">
        <v>0</v>
      </c>
      <c r="X111" s="51">
        <v>0</v>
      </c>
      <c r="Y111" s="51">
        <v>1260.01</v>
      </c>
      <c r="Z111" s="51">
        <f t="shared" si="12"/>
        <v>1260.01</v>
      </c>
      <c r="AA111" s="51">
        <f t="shared" si="13"/>
        <v>39.990000000000009</v>
      </c>
      <c r="AB111" s="51">
        <f t="shared" si="14"/>
        <v>189.99</v>
      </c>
      <c r="AC111" s="51">
        <f t="shared" si="20"/>
        <v>0</v>
      </c>
      <c r="AD111" s="48">
        <f t="shared" si="18"/>
        <v>1260.01</v>
      </c>
      <c r="AE111" s="48">
        <f t="shared" si="19"/>
        <v>189.99</v>
      </c>
      <c r="AG111" s="48">
        <f t="shared" si="15"/>
        <v>0</v>
      </c>
      <c r="AH111" s="48">
        <f t="shared" si="16"/>
        <v>189.99</v>
      </c>
      <c r="AJ111" s="48"/>
      <c r="AK111" s="48"/>
      <c r="AL111" s="48"/>
    </row>
    <row r="112" spans="1:38" x14ac:dyDescent="0.25">
      <c r="A112" s="111">
        <f t="shared" si="17"/>
        <v>3200</v>
      </c>
      <c r="B112" s="100">
        <v>3220100</v>
      </c>
      <c r="C112" s="52" t="s">
        <v>217</v>
      </c>
      <c r="D112" s="50">
        <v>0</v>
      </c>
      <c r="E112" s="50">
        <v>127300</v>
      </c>
      <c r="F112" s="50">
        <v>127300</v>
      </c>
      <c r="G112" s="50">
        <v>127300</v>
      </c>
      <c r="H112" s="50">
        <v>127300</v>
      </c>
      <c r="I112" s="50">
        <v>127300</v>
      </c>
      <c r="J112" s="50">
        <v>127300</v>
      </c>
      <c r="K112" s="50">
        <v>127300</v>
      </c>
      <c r="L112" s="50">
        <v>127300</v>
      </c>
      <c r="M112" s="50">
        <v>127300</v>
      </c>
      <c r="N112" s="50">
        <v>127300</v>
      </c>
      <c r="O112" s="50">
        <v>127000</v>
      </c>
      <c r="P112" s="50">
        <v>1400000</v>
      </c>
      <c r="Q112" s="48">
        <f>SUM($D112:K112)</f>
        <v>891100</v>
      </c>
      <c r="R112" s="48">
        <f>SUM($D112:L112)</f>
        <v>1018400</v>
      </c>
      <c r="S112" s="51">
        <v>0</v>
      </c>
      <c r="T112" s="51">
        <f t="shared" si="11"/>
        <v>1400000</v>
      </c>
      <c r="U112" s="51">
        <v>92800</v>
      </c>
      <c r="V112" s="51">
        <v>0</v>
      </c>
      <c r="W112" s="51">
        <v>0</v>
      </c>
      <c r="X112" s="51">
        <v>185600</v>
      </c>
      <c r="Y112" s="51">
        <v>378550</v>
      </c>
      <c r="Z112" s="51">
        <f t="shared" si="12"/>
        <v>656950</v>
      </c>
      <c r="AA112" s="51">
        <f t="shared" si="13"/>
        <v>361450</v>
      </c>
      <c r="AB112" s="51">
        <f t="shared" si="14"/>
        <v>743050</v>
      </c>
      <c r="AC112" s="54">
        <v>556800</v>
      </c>
      <c r="AD112" s="48">
        <f t="shared" si="18"/>
        <v>1213750</v>
      </c>
      <c r="AE112" s="48">
        <f t="shared" si="19"/>
        <v>186250</v>
      </c>
      <c r="AG112" s="48">
        <f t="shared" si="15"/>
        <v>0</v>
      </c>
      <c r="AH112" s="48">
        <f t="shared" si="16"/>
        <v>186250</v>
      </c>
      <c r="AJ112" s="48"/>
      <c r="AK112" s="48">
        <v>186000</v>
      </c>
      <c r="AL112" s="48">
        <v>186000</v>
      </c>
    </row>
    <row r="113" spans="1:38" ht="22.5" x14ac:dyDescent="0.25">
      <c r="A113" s="111">
        <f t="shared" si="17"/>
        <v>3200</v>
      </c>
      <c r="B113" s="100">
        <v>3230100</v>
      </c>
      <c r="C113" s="49" t="s">
        <v>218</v>
      </c>
      <c r="D113" s="50">
        <v>0</v>
      </c>
      <c r="E113" s="50">
        <v>455</v>
      </c>
      <c r="F113" s="50">
        <v>455</v>
      </c>
      <c r="G113" s="50">
        <v>455</v>
      </c>
      <c r="H113" s="50">
        <v>455</v>
      </c>
      <c r="I113" s="50">
        <v>455</v>
      </c>
      <c r="J113" s="50">
        <v>455</v>
      </c>
      <c r="K113" s="50">
        <v>455</v>
      </c>
      <c r="L113" s="50">
        <v>455</v>
      </c>
      <c r="M113" s="50">
        <v>455</v>
      </c>
      <c r="N113" s="50">
        <v>455</v>
      </c>
      <c r="O113" s="50">
        <v>450</v>
      </c>
      <c r="P113" s="50">
        <v>5000</v>
      </c>
      <c r="Q113" s="48">
        <f>SUM($D113:K113)</f>
        <v>3185</v>
      </c>
      <c r="R113" s="48">
        <f>SUM($D113:L113)</f>
        <v>3640</v>
      </c>
      <c r="S113" s="51">
        <v>21000</v>
      </c>
      <c r="T113" s="51">
        <f t="shared" si="11"/>
        <v>26000</v>
      </c>
      <c r="U113" s="51">
        <v>0</v>
      </c>
      <c r="V113" s="51">
        <v>0</v>
      </c>
      <c r="W113" s="51">
        <v>0</v>
      </c>
      <c r="X113" s="51">
        <v>0</v>
      </c>
      <c r="Y113" s="51">
        <v>20080.54</v>
      </c>
      <c r="Z113" s="51">
        <f t="shared" si="12"/>
        <v>20080.54</v>
      </c>
      <c r="AA113" s="51">
        <f t="shared" si="13"/>
        <v>4559.4599999999991</v>
      </c>
      <c r="AB113" s="51">
        <f t="shared" si="14"/>
        <v>5919.4599999999991</v>
      </c>
      <c r="AC113" s="54">
        <v>32500</v>
      </c>
      <c r="AD113" s="48">
        <f t="shared" si="18"/>
        <v>52580.54</v>
      </c>
      <c r="AE113" s="48">
        <f t="shared" si="19"/>
        <v>-26580.54</v>
      </c>
      <c r="AG113" s="48">
        <f t="shared" si="15"/>
        <v>-26580.54</v>
      </c>
      <c r="AH113" s="48">
        <f t="shared" si="16"/>
        <v>0</v>
      </c>
      <c r="AJ113" s="48">
        <v>26580.54</v>
      </c>
      <c r="AK113" s="48"/>
      <c r="AL113" s="48"/>
    </row>
    <row r="114" spans="1:38" x14ac:dyDescent="0.25">
      <c r="A114" s="111">
        <f t="shared" si="17"/>
        <v>3200</v>
      </c>
      <c r="B114" s="100">
        <v>3230200</v>
      </c>
      <c r="C114" s="49" t="s">
        <v>219</v>
      </c>
      <c r="D114" s="50">
        <v>0</v>
      </c>
      <c r="E114" s="50">
        <v>455</v>
      </c>
      <c r="F114" s="50">
        <v>455</v>
      </c>
      <c r="G114" s="50">
        <v>455</v>
      </c>
      <c r="H114" s="50">
        <v>455</v>
      </c>
      <c r="I114" s="50">
        <v>455</v>
      </c>
      <c r="J114" s="50">
        <v>455</v>
      </c>
      <c r="K114" s="50">
        <v>455</v>
      </c>
      <c r="L114" s="50">
        <v>455</v>
      </c>
      <c r="M114" s="50">
        <v>455</v>
      </c>
      <c r="N114" s="50">
        <v>455</v>
      </c>
      <c r="O114" s="50">
        <v>450</v>
      </c>
      <c r="P114" s="50">
        <v>5000</v>
      </c>
      <c r="Q114" s="48">
        <f>SUM($D114:K114)</f>
        <v>3185</v>
      </c>
      <c r="R114" s="48">
        <f>SUM($D114:L114)</f>
        <v>3640</v>
      </c>
      <c r="S114" s="51">
        <v>2490</v>
      </c>
      <c r="T114" s="51">
        <f t="shared" si="11"/>
        <v>7490</v>
      </c>
      <c r="U114" s="51">
        <v>0</v>
      </c>
      <c r="V114" s="51">
        <v>0</v>
      </c>
      <c r="W114" s="51">
        <v>0</v>
      </c>
      <c r="X114" s="51">
        <v>0</v>
      </c>
      <c r="Y114" s="51">
        <v>5220</v>
      </c>
      <c r="Z114" s="51">
        <f t="shared" si="12"/>
        <v>5220</v>
      </c>
      <c r="AA114" s="51">
        <f t="shared" si="13"/>
        <v>910</v>
      </c>
      <c r="AB114" s="51">
        <f t="shared" si="14"/>
        <v>2270</v>
      </c>
      <c r="AC114" s="54">
        <v>2270</v>
      </c>
      <c r="AD114" s="48">
        <f t="shared" si="18"/>
        <v>7490</v>
      </c>
      <c r="AE114" s="48">
        <f t="shared" si="19"/>
        <v>0</v>
      </c>
      <c r="AG114" s="48">
        <f t="shared" si="15"/>
        <v>0</v>
      </c>
      <c r="AH114" s="48">
        <f t="shared" si="16"/>
        <v>0</v>
      </c>
      <c r="AJ114" s="48"/>
      <c r="AK114" s="48"/>
      <c r="AL114" s="48"/>
    </row>
    <row r="115" spans="1:38" ht="22.5" x14ac:dyDescent="0.25">
      <c r="A115" s="111">
        <f t="shared" si="17"/>
        <v>3200</v>
      </c>
      <c r="B115" s="100">
        <v>3250100</v>
      </c>
      <c r="C115" s="49" t="s">
        <v>220</v>
      </c>
      <c r="D115" s="50">
        <v>0</v>
      </c>
      <c r="E115" s="50">
        <v>455</v>
      </c>
      <c r="F115" s="50">
        <v>455</v>
      </c>
      <c r="G115" s="50">
        <v>455</v>
      </c>
      <c r="H115" s="50">
        <v>455</v>
      </c>
      <c r="I115" s="50">
        <v>455</v>
      </c>
      <c r="J115" s="50">
        <v>455</v>
      </c>
      <c r="K115" s="50">
        <v>455</v>
      </c>
      <c r="L115" s="50">
        <v>455</v>
      </c>
      <c r="M115" s="50">
        <v>455</v>
      </c>
      <c r="N115" s="50">
        <v>455</v>
      </c>
      <c r="O115" s="50">
        <v>450</v>
      </c>
      <c r="P115" s="50">
        <v>5000</v>
      </c>
      <c r="Q115" s="48">
        <f>SUM($D115:K115)</f>
        <v>3185</v>
      </c>
      <c r="R115" s="48">
        <f>SUM($D115:L115)</f>
        <v>3640</v>
      </c>
      <c r="S115" s="51">
        <v>0</v>
      </c>
      <c r="T115" s="51">
        <f t="shared" si="11"/>
        <v>5000</v>
      </c>
      <c r="U115" s="51">
        <v>0</v>
      </c>
      <c r="V115" s="51">
        <v>0</v>
      </c>
      <c r="W115" s="51">
        <v>0</v>
      </c>
      <c r="X115" s="51">
        <v>0</v>
      </c>
      <c r="Y115" s="51">
        <v>0</v>
      </c>
      <c r="Z115" s="51">
        <f t="shared" si="12"/>
        <v>0</v>
      </c>
      <c r="AA115" s="51">
        <f t="shared" si="13"/>
        <v>3640</v>
      </c>
      <c r="AB115" s="51">
        <f t="shared" si="14"/>
        <v>5000</v>
      </c>
      <c r="AC115" s="51">
        <f t="shared" si="20"/>
        <v>50</v>
      </c>
      <c r="AD115" s="48">
        <f t="shared" si="18"/>
        <v>50</v>
      </c>
      <c r="AE115" s="48">
        <f t="shared" si="19"/>
        <v>4950</v>
      </c>
      <c r="AG115" s="48">
        <f t="shared" si="15"/>
        <v>0</v>
      </c>
      <c r="AH115" s="48">
        <f t="shared" si="16"/>
        <v>4950</v>
      </c>
      <c r="AJ115" s="48"/>
      <c r="AK115" s="48"/>
      <c r="AL115" s="48"/>
    </row>
    <row r="116" spans="1:38" ht="22.5" x14ac:dyDescent="0.25">
      <c r="A116" s="111">
        <f t="shared" si="17"/>
        <v>3200</v>
      </c>
      <c r="B116" s="100">
        <v>3260100</v>
      </c>
      <c r="C116" s="49" t="s">
        <v>221</v>
      </c>
      <c r="D116" s="50">
        <v>0</v>
      </c>
      <c r="E116" s="50">
        <v>0</v>
      </c>
      <c r="F116" s="50">
        <v>0</v>
      </c>
      <c r="G116" s="50">
        <v>0</v>
      </c>
      <c r="H116" s="50">
        <v>0</v>
      </c>
      <c r="I116" s="50">
        <v>0</v>
      </c>
      <c r="J116" s="50">
        <v>0</v>
      </c>
      <c r="K116" s="50">
        <v>0</v>
      </c>
      <c r="L116" s="50">
        <v>0</v>
      </c>
      <c r="M116" s="50">
        <v>100</v>
      </c>
      <c r="N116" s="50">
        <v>0</v>
      </c>
      <c r="O116" s="50">
        <v>0</v>
      </c>
      <c r="P116" s="50">
        <v>100</v>
      </c>
      <c r="Q116" s="48">
        <f>SUM($D116:K116)</f>
        <v>0</v>
      </c>
      <c r="R116" s="48">
        <f>SUM($D116:L116)</f>
        <v>0</v>
      </c>
      <c r="S116" s="51">
        <v>0</v>
      </c>
      <c r="T116" s="51">
        <f t="shared" si="11"/>
        <v>100</v>
      </c>
      <c r="U116" s="51">
        <v>0</v>
      </c>
      <c r="V116" s="51">
        <v>0</v>
      </c>
      <c r="W116" s="51">
        <v>0</v>
      </c>
      <c r="X116" s="51">
        <v>0</v>
      </c>
      <c r="Y116" s="51">
        <v>0</v>
      </c>
      <c r="Z116" s="51">
        <f t="shared" si="12"/>
        <v>0</v>
      </c>
      <c r="AA116" s="51">
        <f t="shared" si="13"/>
        <v>0</v>
      </c>
      <c r="AB116" s="51">
        <f t="shared" si="14"/>
        <v>100</v>
      </c>
      <c r="AC116" s="51">
        <f t="shared" si="20"/>
        <v>50</v>
      </c>
      <c r="AD116" s="48">
        <f t="shared" si="18"/>
        <v>50</v>
      </c>
      <c r="AE116" s="48">
        <f t="shared" si="19"/>
        <v>50</v>
      </c>
      <c r="AG116" s="48">
        <f t="shared" si="15"/>
        <v>0</v>
      </c>
      <c r="AH116" s="48">
        <f t="shared" si="16"/>
        <v>50</v>
      </c>
      <c r="AJ116" s="48"/>
      <c r="AK116" s="48"/>
      <c r="AL116" s="48"/>
    </row>
    <row r="117" spans="1:38" ht="22.5" x14ac:dyDescent="0.25">
      <c r="A117" s="111">
        <f t="shared" si="17"/>
        <v>3200</v>
      </c>
      <c r="B117" s="100">
        <v>3270100</v>
      </c>
      <c r="C117" s="49" t="s">
        <v>222</v>
      </c>
      <c r="D117" s="50">
        <v>0</v>
      </c>
      <c r="E117" s="50">
        <v>0</v>
      </c>
      <c r="F117" s="50">
        <v>0</v>
      </c>
      <c r="G117" s="50">
        <v>0</v>
      </c>
      <c r="H117" s="50">
        <v>0</v>
      </c>
      <c r="I117" s="50">
        <v>0</v>
      </c>
      <c r="J117" s="50">
        <v>0</v>
      </c>
      <c r="K117" s="50">
        <v>0</v>
      </c>
      <c r="L117" s="50">
        <v>0</v>
      </c>
      <c r="M117" s="50">
        <v>100</v>
      </c>
      <c r="N117" s="50">
        <v>0</v>
      </c>
      <c r="O117" s="50">
        <v>0</v>
      </c>
      <c r="P117" s="50">
        <v>100</v>
      </c>
      <c r="Q117" s="48">
        <f>SUM($D117:K117)</f>
        <v>0</v>
      </c>
      <c r="R117" s="48">
        <f>SUM($D117:L117)</f>
        <v>0</v>
      </c>
      <c r="S117" s="51">
        <v>0</v>
      </c>
      <c r="T117" s="51">
        <f t="shared" si="11"/>
        <v>100</v>
      </c>
      <c r="U117" s="51">
        <v>0</v>
      </c>
      <c r="V117" s="51">
        <v>0</v>
      </c>
      <c r="W117" s="51">
        <v>0</v>
      </c>
      <c r="X117" s="51">
        <v>0</v>
      </c>
      <c r="Y117" s="51">
        <v>0</v>
      </c>
      <c r="Z117" s="51">
        <f t="shared" si="12"/>
        <v>0</v>
      </c>
      <c r="AA117" s="51">
        <f t="shared" si="13"/>
        <v>0</v>
      </c>
      <c r="AB117" s="51">
        <f t="shared" si="14"/>
        <v>100</v>
      </c>
      <c r="AC117" s="51">
        <f t="shared" si="20"/>
        <v>50</v>
      </c>
      <c r="AD117" s="48">
        <f t="shared" si="18"/>
        <v>50</v>
      </c>
      <c r="AE117" s="48">
        <f t="shared" si="19"/>
        <v>50</v>
      </c>
      <c r="AG117" s="48">
        <f t="shared" si="15"/>
        <v>0</v>
      </c>
      <c r="AH117" s="48">
        <f t="shared" si="16"/>
        <v>50</v>
      </c>
      <c r="AJ117" s="48"/>
      <c r="AK117" s="48"/>
      <c r="AL117" s="48"/>
    </row>
    <row r="118" spans="1:38" x14ac:dyDescent="0.25">
      <c r="A118" s="111">
        <f t="shared" si="17"/>
        <v>3200</v>
      </c>
      <c r="B118" s="100">
        <v>3280100</v>
      </c>
      <c r="C118" s="52" t="s">
        <v>223</v>
      </c>
      <c r="D118" s="50">
        <v>0</v>
      </c>
      <c r="E118" s="50">
        <v>0</v>
      </c>
      <c r="F118" s="50">
        <v>70000</v>
      </c>
      <c r="G118" s="50">
        <v>70000</v>
      </c>
      <c r="H118" s="50">
        <v>70000</v>
      </c>
      <c r="I118" s="50">
        <v>70000</v>
      </c>
      <c r="J118" s="50">
        <v>70000</v>
      </c>
      <c r="K118" s="50">
        <v>70000</v>
      </c>
      <c r="L118" s="50">
        <v>70000</v>
      </c>
      <c r="M118" s="50">
        <v>70000</v>
      </c>
      <c r="N118" s="50">
        <v>70000</v>
      </c>
      <c r="O118" s="50">
        <v>70000</v>
      </c>
      <c r="P118" s="50">
        <v>700000</v>
      </c>
      <c r="Q118" s="48">
        <f>SUM($D118:K118)</f>
        <v>420000</v>
      </c>
      <c r="R118" s="48">
        <f>SUM($D118:L118)</f>
        <v>490000</v>
      </c>
      <c r="S118" s="51">
        <v>0</v>
      </c>
      <c r="T118" s="51">
        <f t="shared" si="11"/>
        <v>700000</v>
      </c>
      <c r="U118" s="51">
        <v>0</v>
      </c>
      <c r="V118" s="51">
        <v>0</v>
      </c>
      <c r="W118" s="51">
        <v>0</v>
      </c>
      <c r="X118" s="51">
        <v>0</v>
      </c>
      <c r="Y118" s="51">
        <v>0</v>
      </c>
      <c r="Z118" s="51">
        <f t="shared" si="12"/>
        <v>0</v>
      </c>
      <c r="AA118" s="51">
        <f t="shared" si="13"/>
        <v>490000</v>
      </c>
      <c r="AB118" s="51">
        <f t="shared" si="14"/>
        <v>700000</v>
      </c>
      <c r="AC118" s="51">
        <f t="shared" si="20"/>
        <v>50</v>
      </c>
      <c r="AD118" s="48">
        <f t="shared" si="18"/>
        <v>50</v>
      </c>
      <c r="AE118" s="48">
        <f t="shared" si="19"/>
        <v>699950</v>
      </c>
      <c r="AG118" s="48">
        <f t="shared" si="15"/>
        <v>0</v>
      </c>
      <c r="AH118" s="48">
        <f t="shared" si="16"/>
        <v>699950</v>
      </c>
      <c r="AJ118" s="48"/>
      <c r="AK118" s="48"/>
      <c r="AL118" s="48"/>
    </row>
    <row r="119" spans="1:38" x14ac:dyDescent="0.25">
      <c r="A119" s="111">
        <f t="shared" si="17"/>
        <v>3200</v>
      </c>
      <c r="B119" s="100">
        <v>3290100</v>
      </c>
      <c r="C119" s="52" t="s">
        <v>224</v>
      </c>
      <c r="D119" s="50">
        <v>0</v>
      </c>
      <c r="E119" s="50">
        <v>0</v>
      </c>
      <c r="F119" s="50">
        <v>0</v>
      </c>
      <c r="G119" s="50">
        <v>800</v>
      </c>
      <c r="H119" s="50">
        <v>1500</v>
      </c>
      <c r="I119" s="50">
        <v>0</v>
      </c>
      <c r="J119" s="50">
        <v>0</v>
      </c>
      <c r="K119" s="50">
        <v>0</v>
      </c>
      <c r="L119" s="50">
        <v>1500</v>
      </c>
      <c r="M119" s="50">
        <v>0</v>
      </c>
      <c r="N119" s="50">
        <v>2500</v>
      </c>
      <c r="O119" s="50">
        <v>3700</v>
      </c>
      <c r="P119" s="50">
        <v>10000</v>
      </c>
      <c r="Q119" s="48">
        <f>SUM($D119:K119)</f>
        <v>2300</v>
      </c>
      <c r="R119" s="48">
        <f>SUM($D119:L119)</f>
        <v>3800</v>
      </c>
      <c r="S119" s="51">
        <v>0</v>
      </c>
      <c r="T119" s="51">
        <f t="shared" si="11"/>
        <v>10000</v>
      </c>
      <c r="U119" s="51">
        <v>0</v>
      </c>
      <c r="V119" s="51">
        <v>0</v>
      </c>
      <c r="W119" s="51">
        <v>0</v>
      </c>
      <c r="X119" s="51">
        <v>0</v>
      </c>
      <c r="Y119" s="51">
        <v>4642.8</v>
      </c>
      <c r="Z119" s="51">
        <f t="shared" si="12"/>
        <v>4642.8</v>
      </c>
      <c r="AA119" s="51">
        <f t="shared" si="13"/>
        <v>-842.80000000000018</v>
      </c>
      <c r="AB119" s="51">
        <f t="shared" si="14"/>
        <v>5357.2</v>
      </c>
      <c r="AC119" s="54">
        <v>5357.2</v>
      </c>
      <c r="AD119" s="48">
        <f t="shared" si="18"/>
        <v>10000</v>
      </c>
      <c r="AE119" s="48">
        <f t="shared" si="19"/>
        <v>0</v>
      </c>
      <c r="AG119" s="48">
        <f t="shared" si="15"/>
        <v>0</v>
      </c>
      <c r="AH119" s="48">
        <f t="shared" si="16"/>
        <v>0</v>
      </c>
      <c r="AJ119" s="48"/>
      <c r="AK119" s="48"/>
      <c r="AL119" s="48"/>
    </row>
    <row r="120" spans="1:38" ht="22.5" x14ac:dyDescent="0.25">
      <c r="A120" s="111">
        <f t="shared" si="17"/>
        <v>3300</v>
      </c>
      <c r="B120" s="100">
        <v>3310200</v>
      </c>
      <c r="C120" s="49" t="s">
        <v>225</v>
      </c>
      <c r="D120" s="50">
        <v>0</v>
      </c>
      <c r="E120" s="50">
        <v>0</v>
      </c>
      <c r="F120" s="50">
        <v>0</v>
      </c>
      <c r="G120" s="50">
        <v>0</v>
      </c>
      <c r="H120" s="50">
        <v>0</v>
      </c>
      <c r="I120" s="50">
        <v>0</v>
      </c>
      <c r="J120" s="50">
        <v>0</v>
      </c>
      <c r="K120" s="50">
        <v>0</v>
      </c>
      <c r="L120" s="50">
        <v>0</v>
      </c>
      <c r="M120" s="50">
        <v>350</v>
      </c>
      <c r="N120" s="50">
        <v>0</v>
      </c>
      <c r="O120" s="50">
        <v>0</v>
      </c>
      <c r="P120" s="50">
        <v>350</v>
      </c>
      <c r="Q120" s="48">
        <f>SUM($D120:K120)</f>
        <v>0</v>
      </c>
      <c r="R120" s="48">
        <f>SUM($D120:L120)</f>
        <v>0</v>
      </c>
      <c r="S120" s="51">
        <v>0</v>
      </c>
      <c r="T120" s="51">
        <f t="shared" si="11"/>
        <v>350</v>
      </c>
      <c r="U120" s="51">
        <v>0</v>
      </c>
      <c r="V120" s="51">
        <v>0</v>
      </c>
      <c r="W120" s="51">
        <v>0</v>
      </c>
      <c r="X120" s="51">
        <v>0</v>
      </c>
      <c r="Y120" s="51">
        <v>0</v>
      </c>
      <c r="Z120" s="51">
        <f t="shared" si="12"/>
        <v>0</v>
      </c>
      <c r="AA120" s="51">
        <f t="shared" si="13"/>
        <v>0</v>
      </c>
      <c r="AB120" s="51">
        <f t="shared" si="14"/>
        <v>350</v>
      </c>
      <c r="AC120" s="51">
        <f t="shared" si="20"/>
        <v>50</v>
      </c>
      <c r="AD120" s="48">
        <f t="shared" si="18"/>
        <v>50</v>
      </c>
      <c r="AE120" s="48">
        <f t="shared" si="19"/>
        <v>300</v>
      </c>
      <c r="AG120" s="48">
        <f t="shared" si="15"/>
        <v>0</v>
      </c>
      <c r="AH120" s="48">
        <f t="shared" si="16"/>
        <v>300</v>
      </c>
      <c r="AJ120" s="48"/>
      <c r="AK120" s="48"/>
      <c r="AL120" s="48"/>
    </row>
    <row r="121" spans="1:38" x14ac:dyDescent="0.25">
      <c r="A121" s="111">
        <f t="shared" si="17"/>
        <v>3300</v>
      </c>
      <c r="B121" s="100">
        <v>3330100</v>
      </c>
      <c r="C121" s="52" t="s">
        <v>226</v>
      </c>
      <c r="D121" s="50">
        <v>0</v>
      </c>
      <c r="E121" s="50">
        <v>0</v>
      </c>
      <c r="F121" s="50">
        <v>0</v>
      </c>
      <c r="G121" s="50">
        <v>0</v>
      </c>
      <c r="H121" s="50">
        <v>0</v>
      </c>
      <c r="I121" s="50">
        <v>0</v>
      </c>
      <c r="J121" s="50">
        <v>0</v>
      </c>
      <c r="K121" s="50">
        <v>0</v>
      </c>
      <c r="L121" s="50">
        <v>0</v>
      </c>
      <c r="M121" s="50">
        <v>150</v>
      </c>
      <c r="N121" s="50">
        <v>0</v>
      </c>
      <c r="O121" s="50">
        <v>0</v>
      </c>
      <c r="P121" s="50">
        <v>150</v>
      </c>
      <c r="Q121" s="48">
        <f>SUM($D121:K121)</f>
        <v>0</v>
      </c>
      <c r="R121" s="48">
        <f>SUM($D121:L121)</f>
        <v>0</v>
      </c>
      <c r="S121" s="51">
        <v>0</v>
      </c>
      <c r="T121" s="51">
        <f t="shared" si="11"/>
        <v>150</v>
      </c>
      <c r="U121" s="51">
        <v>0</v>
      </c>
      <c r="V121" s="51">
        <v>0</v>
      </c>
      <c r="W121" s="51">
        <v>0</v>
      </c>
      <c r="X121" s="51">
        <v>0</v>
      </c>
      <c r="Y121" s="51">
        <v>0</v>
      </c>
      <c r="Z121" s="51">
        <f t="shared" si="12"/>
        <v>0</v>
      </c>
      <c r="AA121" s="51">
        <f t="shared" si="13"/>
        <v>0</v>
      </c>
      <c r="AB121" s="51">
        <f t="shared" si="14"/>
        <v>150</v>
      </c>
      <c r="AC121" s="51">
        <f t="shared" si="20"/>
        <v>50</v>
      </c>
      <c r="AD121" s="48">
        <f t="shared" si="18"/>
        <v>50</v>
      </c>
      <c r="AE121" s="48">
        <f t="shared" si="19"/>
        <v>100</v>
      </c>
      <c r="AG121" s="48">
        <f t="shared" si="15"/>
        <v>0</v>
      </c>
      <c r="AH121" s="48">
        <f t="shared" si="16"/>
        <v>100</v>
      </c>
      <c r="AJ121" s="48"/>
      <c r="AK121" s="48"/>
      <c r="AL121" s="48"/>
    </row>
    <row r="122" spans="1:38" ht="22.5" x14ac:dyDescent="0.25">
      <c r="A122" s="111">
        <f t="shared" si="17"/>
        <v>3300</v>
      </c>
      <c r="B122" s="100">
        <v>3330200</v>
      </c>
      <c r="C122" s="49" t="s">
        <v>227</v>
      </c>
      <c r="D122" s="50">
        <v>0</v>
      </c>
      <c r="E122" s="50">
        <v>0</v>
      </c>
      <c r="F122" s="50">
        <v>0</v>
      </c>
      <c r="G122" s="50">
        <v>0</v>
      </c>
      <c r="H122" s="50">
        <v>0</v>
      </c>
      <c r="I122" s="50">
        <v>0</v>
      </c>
      <c r="J122" s="50">
        <v>0</v>
      </c>
      <c r="K122" s="50">
        <v>0</v>
      </c>
      <c r="L122" s="50">
        <v>0</v>
      </c>
      <c r="M122" s="50">
        <v>150</v>
      </c>
      <c r="N122" s="50">
        <v>0</v>
      </c>
      <c r="O122" s="50">
        <v>0</v>
      </c>
      <c r="P122" s="50">
        <v>150</v>
      </c>
      <c r="Q122" s="48">
        <f>SUM($D122:K122)</f>
        <v>0</v>
      </c>
      <c r="R122" s="48">
        <f>SUM($D122:L122)</f>
        <v>0</v>
      </c>
      <c r="S122" s="51">
        <v>0</v>
      </c>
      <c r="T122" s="51">
        <f t="shared" si="11"/>
        <v>150</v>
      </c>
      <c r="U122" s="51">
        <v>0</v>
      </c>
      <c r="V122" s="51">
        <v>0</v>
      </c>
      <c r="W122" s="51">
        <v>0</v>
      </c>
      <c r="X122" s="51">
        <v>0</v>
      </c>
      <c r="Y122" s="51">
        <v>0</v>
      </c>
      <c r="Z122" s="51">
        <f t="shared" si="12"/>
        <v>0</v>
      </c>
      <c r="AA122" s="51">
        <f t="shared" si="13"/>
        <v>0</v>
      </c>
      <c r="AB122" s="51">
        <f t="shared" si="14"/>
        <v>150</v>
      </c>
      <c r="AC122" s="51">
        <f t="shared" si="20"/>
        <v>50</v>
      </c>
      <c r="AD122" s="48">
        <f t="shared" si="18"/>
        <v>50</v>
      </c>
      <c r="AE122" s="48">
        <f t="shared" si="19"/>
        <v>100</v>
      </c>
      <c r="AG122" s="48">
        <f t="shared" si="15"/>
        <v>0</v>
      </c>
      <c r="AH122" s="48">
        <f t="shared" si="16"/>
        <v>100</v>
      </c>
      <c r="AJ122" s="48"/>
      <c r="AK122" s="48"/>
      <c r="AL122" s="48"/>
    </row>
    <row r="123" spans="1:38" ht="22.5" x14ac:dyDescent="0.25">
      <c r="A123" s="111">
        <f t="shared" si="17"/>
        <v>3300</v>
      </c>
      <c r="B123" s="100">
        <v>3330300</v>
      </c>
      <c r="C123" s="49" t="s">
        <v>228</v>
      </c>
      <c r="D123" s="50">
        <v>0</v>
      </c>
      <c r="E123" s="50">
        <v>0</v>
      </c>
      <c r="F123" s="50">
        <v>0</v>
      </c>
      <c r="G123" s="50">
        <v>0</v>
      </c>
      <c r="H123" s="50">
        <v>0</v>
      </c>
      <c r="I123" s="50">
        <v>0</v>
      </c>
      <c r="J123" s="50">
        <v>0</v>
      </c>
      <c r="K123" s="50">
        <v>0</v>
      </c>
      <c r="L123" s="50">
        <v>0</v>
      </c>
      <c r="M123" s="50">
        <v>150</v>
      </c>
      <c r="N123" s="50">
        <v>0</v>
      </c>
      <c r="O123" s="50">
        <v>0</v>
      </c>
      <c r="P123" s="50">
        <v>150</v>
      </c>
      <c r="Q123" s="48">
        <f>SUM($D123:K123)</f>
        <v>0</v>
      </c>
      <c r="R123" s="48">
        <f>SUM($D123:L123)</f>
        <v>0</v>
      </c>
      <c r="S123" s="51">
        <v>0</v>
      </c>
      <c r="T123" s="51">
        <f t="shared" si="11"/>
        <v>150</v>
      </c>
      <c r="U123" s="51">
        <v>0</v>
      </c>
      <c r="V123" s="51">
        <v>0</v>
      </c>
      <c r="W123" s="51">
        <v>0</v>
      </c>
      <c r="X123" s="51">
        <v>0</v>
      </c>
      <c r="Y123" s="51">
        <v>0</v>
      </c>
      <c r="Z123" s="51">
        <f t="shared" si="12"/>
        <v>0</v>
      </c>
      <c r="AA123" s="51">
        <f t="shared" si="13"/>
        <v>0</v>
      </c>
      <c r="AB123" s="51">
        <f t="shared" si="14"/>
        <v>150</v>
      </c>
      <c r="AC123" s="51">
        <f t="shared" si="20"/>
        <v>50</v>
      </c>
      <c r="AD123" s="48">
        <f t="shared" si="18"/>
        <v>50</v>
      </c>
      <c r="AE123" s="48">
        <f t="shared" si="19"/>
        <v>100</v>
      </c>
      <c r="AG123" s="48">
        <f t="shared" si="15"/>
        <v>0</v>
      </c>
      <c r="AH123" s="48">
        <f t="shared" si="16"/>
        <v>100</v>
      </c>
      <c r="AJ123" s="48"/>
      <c r="AK123" s="48"/>
      <c r="AL123" s="48"/>
    </row>
    <row r="124" spans="1:38" x14ac:dyDescent="0.25">
      <c r="A124" s="111">
        <f t="shared" si="17"/>
        <v>3300</v>
      </c>
      <c r="B124" s="100">
        <v>3340100</v>
      </c>
      <c r="C124" s="52" t="s">
        <v>229</v>
      </c>
      <c r="D124" s="50">
        <v>0</v>
      </c>
      <c r="E124" s="50">
        <v>0</v>
      </c>
      <c r="F124" s="50">
        <v>0</v>
      </c>
      <c r="G124" s="50">
        <v>0</v>
      </c>
      <c r="H124" s="50">
        <v>0</v>
      </c>
      <c r="I124" s="50">
        <v>0</v>
      </c>
      <c r="J124" s="50">
        <v>0</v>
      </c>
      <c r="K124" s="50">
        <v>0</v>
      </c>
      <c r="L124" s="50">
        <v>0</v>
      </c>
      <c r="M124" s="50">
        <v>0</v>
      </c>
      <c r="N124" s="50">
        <v>10000</v>
      </c>
      <c r="O124" s="50">
        <v>0</v>
      </c>
      <c r="P124" s="50">
        <v>10000</v>
      </c>
      <c r="Q124" s="48">
        <f>SUM($D124:K124)</f>
        <v>0</v>
      </c>
      <c r="R124" s="48">
        <f>SUM($D124:L124)</f>
        <v>0</v>
      </c>
      <c r="S124" s="51">
        <v>0</v>
      </c>
      <c r="T124" s="51">
        <f t="shared" si="11"/>
        <v>10000</v>
      </c>
      <c r="U124" s="51">
        <v>0</v>
      </c>
      <c r="V124" s="51">
        <v>0</v>
      </c>
      <c r="W124" s="51">
        <v>0</v>
      </c>
      <c r="X124" s="51">
        <v>0</v>
      </c>
      <c r="Y124" s="51">
        <v>0</v>
      </c>
      <c r="Z124" s="51">
        <f t="shared" si="12"/>
        <v>0</v>
      </c>
      <c r="AA124" s="51">
        <f t="shared" si="13"/>
        <v>0</v>
      </c>
      <c r="AB124" s="51">
        <f t="shared" si="14"/>
        <v>10000</v>
      </c>
      <c r="AC124" s="51">
        <f t="shared" si="20"/>
        <v>50</v>
      </c>
      <c r="AD124" s="48">
        <f t="shared" si="18"/>
        <v>50</v>
      </c>
      <c r="AE124" s="48">
        <f t="shared" si="19"/>
        <v>9950</v>
      </c>
      <c r="AG124" s="48">
        <f t="shared" si="15"/>
        <v>0</v>
      </c>
      <c r="AH124" s="48">
        <f t="shared" si="16"/>
        <v>9950</v>
      </c>
      <c r="AJ124" s="48"/>
      <c r="AK124" s="48"/>
      <c r="AL124" s="48"/>
    </row>
    <row r="125" spans="1:38" ht="22.5" x14ac:dyDescent="0.25">
      <c r="A125" s="111">
        <f t="shared" si="17"/>
        <v>3300</v>
      </c>
      <c r="B125" s="100">
        <v>3360100</v>
      </c>
      <c r="C125" s="49" t="s">
        <v>230</v>
      </c>
      <c r="D125" s="50">
        <v>0</v>
      </c>
      <c r="E125" s="50">
        <v>0</v>
      </c>
      <c r="F125" s="50">
        <v>0</v>
      </c>
      <c r="G125" s="50">
        <v>0</v>
      </c>
      <c r="H125" s="50">
        <v>0</v>
      </c>
      <c r="I125" s="50">
        <v>0</v>
      </c>
      <c r="J125" s="50">
        <v>0</v>
      </c>
      <c r="K125" s="50">
        <v>0</v>
      </c>
      <c r="L125" s="50">
        <v>0</v>
      </c>
      <c r="M125" s="50">
        <v>500</v>
      </c>
      <c r="N125" s="50">
        <v>0</v>
      </c>
      <c r="O125" s="50">
        <v>0</v>
      </c>
      <c r="P125" s="50">
        <v>500</v>
      </c>
      <c r="Q125" s="48">
        <f>SUM($D125:K125)</f>
        <v>0</v>
      </c>
      <c r="R125" s="48">
        <f>SUM($D125:L125)</f>
        <v>0</v>
      </c>
      <c r="S125" s="51">
        <v>0</v>
      </c>
      <c r="T125" s="51">
        <f t="shared" si="11"/>
        <v>500</v>
      </c>
      <c r="U125" s="51">
        <v>0</v>
      </c>
      <c r="V125" s="51">
        <v>0</v>
      </c>
      <c r="W125" s="51">
        <v>0</v>
      </c>
      <c r="X125" s="51">
        <v>0</v>
      </c>
      <c r="Y125" s="51">
        <v>0</v>
      </c>
      <c r="Z125" s="51">
        <f t="shared" si="12"/>
        <v>0</v>
      </c>
      <c r="AA125" s="51">
        <f t="shared" si="13"/>
        <v>0</v>
      </c>
      <c r="AB125" s="51">
        <f t="shared" si="14"/>
        <v>500</v>
      </c>
      <c r="AC125" s="51">
        <f t="shared" si="20"/>
        <v>50</v>
      </c>
      <c r="AD125" s="48">
        <f t="shared" si="18"/>
        <v>50</v>
      </c>
      <c r="AE125" s="48">
        <f t="shared" si="19"/>
        <v>450</v>
      </c>
      <c r="AG125" s="48">
        <f t="shared" si="15"/>
        <v>0</v>
      </c>
      <c r="AH125" s="48">
        <f t="shared" si="16"/>
        <v>450</v>
      </c>
      <c r="AJ125" s="48"/>
      <c r="AK125" s="48"/>
      <c r="AL125" s="48"/>
    </row>
    <row r="126" spans="1:38" x14ac:dyDescent="0.25">
      <c r="A126" s="111">
        <f t="shared" si="17"/>
        <v>3300</v>
      </c>
      <c r="B126" s="100">
        <v>3360200</v>
      </c>
      <c r="C126" s="49" t="s">
        <v>231</v>
      </c>
      <c r="D126" s="50">
        <v>0</v>
      </c>
      <c r="E126" s="50">
        <v>0</v>
      </c>
      <c r="F126" s="50">
        <v>0</v>
      </c>
      <c r="G126" s="50">
        <v>0</v>
      </c>
      <c r="H126" s="50">
        <v>0</v>
      </c>
      <c r="I126" s="50">
        <v>0</v>
      </c>
      <c r="J126" s="50">
        <v>0</v>
      </c>
      <c r="K126" s="50">
        <v>0</v>
      </c>
      <c r="L126" s="50">
        <v>0</v>
      </c>
      <c r="M126" s="50">
        <v>500</v>
      </c>
      <c r="N126" s="50">
        <v>0</v>
      </c>
      <c r="O126" s="50">
        <v>0</v>
      </c>
      <c r="P126" s="50">
        <v>500</v>
      </c>
      <c r="Q126" s="48">
        <f>SUM($D126:K126)</f>
        <v>0</v>
      </c>
      <c r="R126" s="48">
        <f>SUM($D126:L126)</f>
        <v>0</v>
      </c>
      <c r="S126" s="51">
        <v>9487.77</v>
      </c>
      <c r="T126" s="51">
        <f t="shared" si="11"/>
        <v>9987.77</v>
      </c>
      <c r="U126" s="51">
        <v>0</v>
      </c>
      <c r="V126" s="51">
        <v>0</v>
      </c>
      <c r="W126" s="51">
        <v>0</v>
      </c>
      <c r="X126" s="51">
        <v>0</v>
      </c>
      <c r="Y126" s="51">
        <v>9897.64</v>
      </c>
      <c r="Z126" s="51">
        <f t="shared" si="12"/>
        <v>9897.64</v>
      </c>
      <c r="AA126" s="51">
        <f t="shared" si="13"/>
        <v>-409.86999999999898</v>
      </c>
      <c r="AB126" s="51">
        <f t="shared" si="14"/>
        <v>90.130000000001019</v>
      </c>
      <c r="AC126" s="51">
        <v>90.13</v>
      </c>
      <c r="AD126" s="48">
        <f t="shared" si="18"/>
        <v>9987.7699999999986</v>
      </c>
      <c r="AE126" s="48">
        <f t="shared" si="19"/>
        <v>0</v>
      </c>
      <c r="AG126" s="48">
        <f t="shared" si="15"/>
        <v>0</v>
      </c>
      <c r="AH126" s="48">
        <f t="shared" si="16"/>
        <v>0</v>
      </c>
      <c r="AJ126" s="48"/>
      <c r="AK126" s="48"/>
      <c r="AL126" s="48"/>
    </row>
    <row r="127" spans="1:38" ht="22.5" x14ac:dyDescent="0.25">
      <c r="A127" s="111">
        <f t="shared" si="17"/>
        <v>3300</v>
      </c>
      <c r="B127" s="100">
        <v>3360300</v>
      </c>
      <c r="C127" s="49" t="s">
        <v>232</v>
      </c>
      <c r="D127" s="50">
        <v>0</v>
      </c>
      <c r="E127" s="50">
        <v>0</v>
      </c>
      <c r="F127" s="50">
        <v>0</v>
      </c>
      <c r="G127" s="50">
        <v>0</v>
      </c>
      <c r="H127" s="50">
        <v>0</v>
      </c>
      <c r="I127" s="50">
        <v>0</v>
      </c>
      <c r="J127" s="50">
        <v>0</v>
      </c>
      <c r="K127" s="50">
        <v>0</v>
      </c>
      <c r="L127" s="50">
        <v>0</v>
      </c>
      <c r="M127" s="50">
        <v>250</v>
      </c>
      <c r="N127" s="50">
        <v>0</v>
      </c>
      <c r="O127" s="50">
        <v>0</v>
      </c>
      <c r="P127" s="50">
        <v>250</v>
      </c>
      <c r="Q127" s="48">
        <f>SUM($D127:K127)</f>
        <v>0</v>
      </c>
      <c r="R127" s="48">
        <f>SUM($D127:L127)</f>
        <v>0</v>
      </c>
      <c r="S127" s="51">
        <v>0</v>
      </c>
      <c r="T127" s="51">
        <f t="shared" si="11"/>
        <v>250</v>
      </c>
      <c r="U127" s="51">
        <v>0</v>
      </c>
      <c r="V127" s="51">
        <v>0</v>
      </c>
      <c r="W127" s="51">
        <v>0</v>
      </c>
      <c r="X127" s="51">
        <v>0</v>
      </c>
      <c r="Y127" s="51">
        <v>0</v>
      </c>
      <c r="Z127" s="51">
        <f t="shared" si="12"/>
        <v>0</v>
      </c>
      <c r="AA127" s="51">
        <f t="shared" si="13"/>
        <v>0</v>
      </c>
      <c r="AB127" s="51">
        <f t="shared" si="14"/>
        <v>250</v>
      </c>
      <c r="AC127" s="51">
        <f t="shared" si="20"/>
        <v>50</v>
      </c>
      <c r="AD127" s="48">
        <f t="shared" si="18"/>
        <v>50</v>
      </c>
      <c r="AE127" s="48">
        <f t="shared" si="19"/>
        <v>200</v>
      </c>
      <c r="AG127" s="48">
        <f t="shared" si="15"/>
        <v>0</v>
      </c>
      <c r="AH127" s="48">
        <f t="shared" si="16"/>
        <v>200</v>
      </c>
      <c r="AJ127" s="48"/>
      <c r="AK127" s="48"/>
      <c r="AL127" s="48"/>
    </row>
    <row r="128" spans="1:38" ht="22.5" x14ac:dyDescent="0.25">
      <c r="A128" s="111">
        <f t="shared" si="17"/>
        <v>3300</v>
      </c>
      <c r="B128" s="100">
        <v>3360400</v>
      </c>
      <c r="C128" s="49" t="s">
        <v>233</v>
      </c>
      <c r="D128" s="50">
        <v>0</v>
      </c>
      <c r="E128" s="50">
        <v>455</v>
      </c>
      <c r="F128" s="50">
        <v>455</v>
      </c>
      <c r="G128" s="50">
        <v>455</v>
      </c>
      <c r="H128" s="50">
        <v>455</v>
      </c>
      <c r="I128" s="50">
        <v>455</v>
      </c>
      <c r="J128" s="50">
        <v>455</v>
      </c>
      <c r="K128" s="50">
        <v>455</v>
      </c>
      <c r="L128" s="50">
        <v>455</v>
      </c>
      <c r="M128" s="50">
        <v>455</v>
      </c>
      <c r="N128" s="50">
        <v>455</v>
      </c>
      <c r="O128" s="50">
        <v>450</v>
      </c>
      <c r="P128" s="50">
        <v>5000</v>
      </c>
      <c r="Q128" s="48">
        <f>SUM($D128:K128)</f>
        <v>3185</v>
      </c>
      <c r="R128" s="48">
        <f>SUM($D128:L128)</f>
        <v>3640</v>
      </c>
      <c r="S128" s="51">
        <v>885</v>
      </c>
      <c r="T128" s="51">
        <f t="shared" si="11"/>
        <v>5885</v>
      </c>
      <c r="U128" s="51">
        <v>0</v>
      </c>
      <c r="V128" s="51">
        <v>0</v>
      </c>
      <c r="W128" s="51">
        <v>0</v>
      </c>
      <c r="X128" s="51">
        <v>0</v>
      </c>
      <c r="Y128" s="51">
        <v>3614.56</v>
      </c>
      <c r="Z128" s="51">
        <f t="shared" si="12"/>
        <v>3614.56</v>
      </c>
      <c r="AA128" s="51">
        <f t="shared" si="13"/>
        <v>910.44</v>
      </c>
      <c r="AB128" s="51">
        <f t="shared" si="14"/>
        <v>2270.44</v>
      </c>
      <c r="AC128" s="54">
        <v>5000</v>
      </c>
      <c r="AD128" s="48">
        <f t="shared" si="18"/>
        <v>8614.56</v>
      </c>
      <c r="AE128" s="48">
        <f t="shared" si="19"/>
        <v>-2729.5599999999995</v>
      </c>
      <c r="AG128" s="48">
        <f t="shared" si="15"/>
        <v>-2729.5599999999995</v>
      </c>
      <c r="AH128" s="48">
        <f t="shared" si="16"/>
        <v>0</v>
      </c>
      <c r="AJ128" s="48">
        <v>2729.56</v>
      </c>
      <c r="AK128" s="48"/>
      <c r="AL128" s="48"/>
    </row>
    <row r="129" spans="1:38" x14ac:dyDescent="0.25">
      <c r="A129" s="111">
        <f t="shared" si="17"/>
        <v>3300</v>
      </c>
      <c r="B129" s="100">
        <v>3380100</v>
      </c>
      <c r="C129" s="52" t="s">
        <v>234</v>
      </c>
      <c r="D129" s="50">
        <v>0</v>
      </c>
      <c r="E129" s="50">
        <v>0</v>
      </c>
      <c r="F129" s="50">
        <v>0</v>
      </c>
      <c r="G129" s="50">
        <v>0</v>
      </c>
      <c r="H129" s="50">
        <v>0</v>
      </c>
      <c r="I129" s="50">
        <v>0</v>
      </c>
      <c r="J129" s="50">
        <v>0</v>
      </c>
      <c r="K129" s="50">
        <v>0</v>
      </c>
      <c r="L129" s="50">
        <v>0</v>
      </c>
      <c r="M129" s="50">
        <v>200</v>
      </c>
      <c r="N129" s="50">
        <v>0</v>
      </c>
      <c r="O129" s="50">
        <v>0</v>
      </c>
      <c r="P129" s="50">
        <v>200</v>
      </c>
      <c r="Q129" s="48">
        <f>SUM($D129:K129)</f>
        <v>0</v>
      </c>
      <c r="R129" s="48">
        <f>SUM($D129:L129)</f>
        <v>0</v>
      </c>
      <c r="S129" s="51">
        <v>0</v>
      </c>
      <c r="T129" s="51">
        <f t="shared" si="11"/>
        <v>200</v>
      </c>
      <c r="U129" s="51">
        <v>0</v>
      </c>
      <c r="V129" s="51">
        <v>0</v>
      </c>
      <c r="W129" s="51">
        <v>0</v>
      </c>
      <c r="X129" s="51">
        <v>0</v>
      </c>
      <c r="Y129" s="51">
        <v>0</v>
      </c>
      <c r="Z129" s="51">
        <f t="shared" si="12"/>
        <v>0</v>
      </c>
      <c r="AA129" s="51">
        <f t="shared" si="13"/>
        <v>0</v>
      </c>
      <c r="AB129" s="51">
        <f t="shared" si="14"/>
        <v>200</v>
      </c>
      <c r="AC129" s="51">
        <f t="shared" si="20"/>
        <v>50</v>
      </c>
      <c r="AD129" s="48">
        <f t="shared" si="18"/>
        <v>50</v>
      </c>
      <c r="AE129" s="48">
        <f t="shared" si="19"/>
        <v>150</v>
      </c>
      <c r="AG129" s="48">
        <f t="shared" si="15"/>
        <v>0</v>
      </c>
      <c r="AH129" s="48">
        <f t="shared" si="16"/>
        <v>150</v>
      </c>
      <c r="AJ129" s="48"/>
      <c r="AK129" s="48"/>
      <c r="AL129" s="48"/>
    </row>
    <row r="130" spans="1:38" x14ac:dyDescent="0.25">
      <c r="A130" s="111">
        <f t="shared" si="17"/>
        <v>3400</v>
      </c>
      <c r="B130" s="100">
        <v>3410100</v>
      </c>
      <c r="C130" s="52" t="s">
        <v>235</v>
      </c>
      <c r="D130" s="50">
        <v>0</v>
      </c>
      <c r="E130" s="50">
        <v>0</v>
      </c>
      <c r="F130" s="50">
        <v>0</v>
      </c>
      <c r="G130" s="50">
        <v>0</v>
      </c>
      <c r="H130" s="50">
        <v>0</v>
      </c>
      <c r="I130" s="50">
        <v>0</v>
      </c>
      <c r="J130" s="50">
        <v>0</v>
      </c>
      <c r="K130" s="50">
        <v>0</v>
      </c>
      <c r="L130" s="50">
        <v>0</v>
      </c>
      <c r="M130" s="50">
        <v>200</v>
      </c>
      <c r="N130" s="50">
        <v>0</v>
      </c>
      <c r="O130" s="50">
        <v>0</v>
      </c>
      <c r="P130" s="50">
        <v>200</v>
      </c>
      <c r="Q130" s="48">
        <f>SUM($D130:K130)</f>
        <v>0</v>
      </c>
      <c r="R130" s="48">
        <f>SUM($D130:L130)</f>
        <v>0</v>
      </c>
      <c r="S130" s="51">
        <v>0</v>
      </c>
      <c r="T130" s="51">
        <f t="shared" si="11"/>
        <v>200</v>
      </c>
      <c r="U130" s="51">
        <v>0</v>
      </c>
      <c r="V130" s="51">
        <v>0</v>
      </c>
      <c r="W130" s="51">
        <v>0</v>
      </c>
      <c r="X130" s="51">
        <v>0</v>
      </c>
      <c r="Y130" s="51">
        <v>0</v>
      </c>
      <c r="Z130" s="51">
        <f t="shared" si="12"/>
        <v>0</v>
      </c>
      <c r="AA130" s="51">
        <f t="shared" si="13"/>
        <v>0</v>
      </c>
      <c r="AB130" s="51">
        <f t="shared" si="14"/>
        <v>200</v>
      </c>
      <c r="AC130" s="51">
        <f t="shared" si="20"/>
        <v>50</v>
      </c>
      <c r="AD130" s="48">
        <f t="shared" si="18"/>
        <v>50</v>
      </c>
      <c r="AE130" s="48">
        <f t="shared" si="19"/>
        <v>150</v>
      </c>
      <c r="AG130" s="48">
        <f t="shared" si="15"/>
        <v>0</v>
      </c>
      <c r="AH130" s="48">
        <f t="shared" si="16"/>
        <v>150</v>
      </c>
      <c r="AJ130" s="48"/>
      <c r="AK130" s="48"/>
      <c r="AL130" s="48"/>
    </row>
    <row r="131" spans="1:38" x14ac:dyDescent="0.25">
      <c r="A131" s="111">
        <f t="shared" si="17"/>
        <v>3400</v>
      </c>
      <c r="B131" s="100">
        <v>3440100</v>
      </c>
      <c r="C131" s="49" t="s">
        <v>236</v>
      </c>
      <c r="D131" s="50">
        <v>0</v>
      </c>
      <c r="E131" s="50">
        <v>0</v>
      </c>
      <c r="F131" s="50">
        <v>10000</v>
      </c>
      <c r="G131" s="50">
        <v>0</v>
      </c>
      <c r="H131" s="50">
        <v>0</v>
      </c>
      <c r="I131" s="50">
        <v>0</v>
      </c>
      <c r="J131" s="50">
        <v>0</v>
      </c>
      <c r="K131" s="50">
        <v>0</v>
      </c>
      <c r="L131" s="50">
        <v>0</v>
      </c>
      <c r="M131" s="50">
        <v>0</v>
      </c>
      <c r="N131" s="50">
        <v>0</v>
      </c>
      <c r="O131" s="50">
        <v>0</v>
      </c>
      <c r="P131" s="50">
        <v>10000</v>
      </c>
      <c r="Q131" s="48">
        <f>SUM($D131:K131)</f>
        <v>10000</v>
      </c>
      <c r="R131" s="48">
        <f>SUM($D131:L131)</f>
        <v>10000</v>
      </c>
      <c r="S131" s="51">
        <v>0</v>
      </c>
      <c r="T131" s="51">
        <f t="shared" si="11"/>
        <v>10000</v>
      </c>
      <c r="U131" s="51">
        <v>0</v>
      </c>
      <c r="V131" s="51">
        <v>0</v>
      </c>
      <c r="W131" s="51">
        <v>0</v>
      </c>
      <c r="X131" s="51">
        <v>0</v>
      </c>
      <c r="Y131" s="51">
        <v>0</v>
      </c>
      <c r="Z131" s="51">
        <f t="shared" si="12"/>
        <v>0</v>
      </c>
      <c r="AA131" s="51">
        <f t="shared" si="13"/>
        <v>10000</v>
      </c>
      <c r="AB131" s="51">
        <f t="shared" si="14"/>
        <v>10000</v>
      </c>
      <c r="AC131" s="51">
        <f t="shared" si="20"/>
        <v>50</v>
      </c>
      <c r="AD131" s="48">
        <f t="shared" si="18"/>
        <v>50</v>
      </c>
      <c r="AE131" s="48">
        <f t="shared" si="19"/>
        <v>9950</v>
      </c>
      <c r="AG131" s="48">
        <f t="shared" si="15"/>
        <v>0</v>
      </c>
      <c r="AH131" s="48">
        <f t="shared" si="16"/>
        <v>9950</v>
      </c>
      <c r="AJ131" s="48"/>
      <c r="AK131" s="48"/>
      <c r="AL131" s="48">
        <v>10000</v>
      </c>
    </row>
    <row r="132" spans="1:38" x14ac:dyDescent="0.25">
      <c r="A132" s="111">
        <f t="shared" si="17"/>
        <v>3400</v>
      </c>
      <c r="B132" s="100">
        <v>3450100</v>
      </c>
      <c r="C132" s="49" t="s">
        <v>237</v>
      </c>
      <c r="D132" s="50">
        <v>0</v>
      </c>
      <c r="E132" s="50">
        <v>0</v>
      </c>
      <c r="F132" s="50">
        <v>50000</v>
      </c>
      <c r="G132" s="50">
        <v>0</v>
      </c>
      <c r="H132" s="50">
        <v>0</v>
      </c>
      <c r="I132" s="50">
        <v>0</v>
      </c>
      <c r="J132" s="50">
        <v>0</v>
      </c>
      <c r="K132" s="50">
        <v>0</v>
      </c>
      <c r="L132" s="50">
        <v>0</v>
      </c>
      <c r="M132" s="50">
        <v>0</v>
      </c>
      <c r="N132" s="50">
        <v>0</v>
      </c>
      <c r="O132" s="50">
        <v>0</v>
      </c>
      <c r="P132" s="50">
        <v>50000</v>
      </c>
      <c r="Q132" s="48">
        <f>SUM($D132:K132)</f>
        <v>50000</v>
      </c>
      <c r="R132" s="48">
        <f>SUM($D132:L132)</f>
        <v>50000</v>
      </c>
      <c r="S132" s="51">
        <v>-20000</v>
      </c>
      <c r="T132" s="51">
        <f t="shared" si="11"/>
        <v>30000</v>
      </c>
      <c r="U132" s="51">
        <v>0</v>
      </c>
      <c r="V132" s="51">
        <v>0</v>
      </c>
      <c r="W132" s="51">
        <v>0</v>
      </c>
      <c r="X132" s="51">
        <v>0</v>
      </c>
      <c r="Y132" s="51">
        <v>9919.94</v>
      </c>
      <c r="Z132" s="51">
        <f t="shared" si="12"/>
        <v>9919.94</v>
      </c>
      <c r="AA132" s="51">
        <f t="shared" si="13"/>
        <v>20080.059999999998</v>
      </c>
      <c r="AB132" s="51">
        <f t="shared" si="14"/>
        <v>20080.059999999998</v>
      </c>
      <c r="AC132" s="54">
        <v>10000</v>
      </c>
      <c r="AD132" s="48">
        <f t="shared" si="18"/>
        <v>19919.940000000002</v>
      </c>
      <c r="AE132" s="48">
        <f t="shared" si="19"/>
        <v>10080.059999999998</v>
      </c>
      <c r="AG132" s="48">
        <f t="shared" si="15"/>
        <v>0</v>
      </c>
      <c r="AH132" s="48">
        <f t="shared" si="16"/>
        <v>10080.059999999998</v>
      </c>
      <c r="AJ132" s="48"/>
      <c r="AK132" s="48">
        <v>10000</v>
      </c>
      <c r="AL132" s="48">
        <v>20000</v>
      </c>
    </row>
    <row r="133" spans="1:38" x14ac:dyDescent="0.25">
      <c r="A133" s="111">
        <f t="shared" si="17"/>
        <v>3400</v>
      </c>
      <c r="B133" s="100">
        <v>3460100</v>
      </c>
      <c r="C133" s="49" t="s">
        <v>238</v>
      </c>
      <c r="D133" s="50">
        <v>0</v>
      </c>
      <c r="E133" s="50">
        <v>0</v>
      </c>
      <c r="F133" s="50">
        <v>0</v>
      </c>
      <c r="G133" s="50">
        <v>0</v>
      </c>
      <c r="H133" s="50">
        <v>0</v>
      </c>
      <c r="I133" s="50">
        <v>0</v>
      </c>
      <c r="J133" s="50">
        <v>0</v>
      </c>
      <c r="K133" s="50">
        <v>0</v>
      </c>
      <c r="L133" s="50">
        <v>0</v>
      </c>
      <c r="M133" s="50">
        <v>200</v>
      </c>
      <c r="N133" s="50">
        <v>0</v>
      </c>
      <c r="O133" s="50">
        <v>0</v>
      </c>
      <c r="P133" s="50">
        <v>200</v>
      </c>
      <c r="Q133" s="48">
        <f>SUM($D133:K133)</f>
        <v>0</v>
      </c>
      <c r="R133" s="48">
        <f>SUM($D133:L133)</f>
        <v>0</v>
      </c>
      <c r="S133" s="51">
        <v>0</v>
      </c>
      <c r="T133" s="51">
        <f t="shared" si="11"/>
        <v>200</v>
      </c>
      <c r="U133" s="51">
        <v>0</v>
      </c>
      <c r="V133" s="51">
        <v>0</v>
      </c>
      <c r="W133" s="51">
        <v>0</v>
      </c>
      <c r="X133" s="51">
        <v>0</v>
      </c>
      <c r="Y133" s="51">
        <v>0</v>
      </c>
      <c r="Z133" s="51">
        <f t="shared" si="12"/>
        <v>0</v>
      </c>
      <c r="AA133" s="51">
        <f t="shared" si="13"/>
        <v>0</v>
      </c>
      <c r="AB133" s="51">
        <f t="shared" si="14"/>
        <v>200</v>
      </c>
      <c r="AC133" s="51">
        <f t="shared" si="20"/>
        <v>50</v>
      </c>
      <c r="AD133" s="48">
        <f t="shared" si="18"/>
        <v>50</v>
      </c>
      <c r="AE133" s="48">
        <f t="shared" si="19"/>
        <v>150</v>
      </c>
      <c r="AG133" s="48">
        <f t="shared" si="15"/>
        <v>0</v>
      </c>
      <c r="AH133" s="48">
        <f t="shared" si="16"/>
        <v>150</v>
      </c>
      <c r="AJ133" s="48"/>
      <c r="AK133" s="48"/>
      <c r="AL133" s="48"/>
    </row>
    <row r="134" spans="1:38" x14ac:dyDescent="0.25">
      <c r="A134" s="111">
        <f t="shared" si="17"/>
        <v>3400</v>
      </c>
      <c r="B134" s="100">
        <v>3470100</v>
      </c>
      <c r="C134" s="52" t="s">
        <v>239</v>
      </c>
      <c r="D134" s="50">
        <v>0</v>
      </c>
      <c r="E134" s="50">
        <v>0</v>
      </c>
      <c r="F134" s="50">
        <v>0</v>
      </c>
      <c r="G134" s="50">
        <v>0</v>
      </c>
      <c r="H134" s="50">
        <v>0</v>
      </c>
      <c r="I134" s="50">
        <v>0</v>
      </c>
      <c r="J134" s="50">
        <v>0</v>
      </c>
      <c r="K134" s="50">
        <v>0</v>
      </c>
      <c r="L134" s="50">
        <v>0</v>
      </c>
      <c r="M134" s="50">
        <v>250</v>
      </c>
      <c r="N134" s="50">
        <v>0</v>
      </c>
      <c r="O134" s="50">
        <v>0</v>
      </c>
      <c r="P134" s="50">
        <v>250</v>
      </c>
      <c r="Q134" s="48">
        <f>SUM($D134:K134)</f>
        <v>0</v>
      </c>
      <c r="R134" s="48">
        <f>SUM($D134:L134)</f>
        <v>0</v>
      </c>
      <c r="S134" s="51">
        <v>0</v>
      </c>
      <c r="T134" s="51">
        <f t="shared" si="11"/>
        <v>250</v>
      </c>
      <c r="U134" s="51">
        <v>0</v>
      </c>
      <c r="V134" s="51">
        <v>0</v>
      </c>
      <c r="W134" s="51">
        <v>0</v>
      </c>
      <c r="X134" s="51">
        <v>0</v>
      </c>
      <c r="Y134" s="51">
        <v>0</v>
      </c>
      <c r="Z134" s="51">
        <f t="shared" si="12"/>
        <v>0</v>
      </c>
      <c r="AA134" s="51">
        <f t="shared" si="13"/>
        <v>0</v>
      </c>
      <c r="AB134" s="51">
        <f t="shared" si="14"/>
        <v>250</v>
      </c>
      <c r="AC134" s="51">
        <f t="shared" si="20"/>
        <v>50</v>
      </c>
      <c r="AD134" s="48">
        <f t="shared" si="18"/>
        <v>50</v>
      </c>
      <c r="AE134" s="48">
        <f t="shared" si="19"/>
        <v>200</v>
      </c>
      <c r="AG134" s="48">
        <f t="shared" si="15"/>
        <v>0</v>
      </c>
      <c r="AH134" s="48">
        <f t="shared" si="16"/>
        <v>200</v>
      </c>
      <c r="AJ134" s="48"/>
      <c r="AK134" s="48"/>
      <c r="AL134" s="48"/>
    </row>
    <row r="135" spans="1:38" ht="33.75" x14ac:dyDescent="0.25">
      <c r="A135" s="111">
        <f t="shared" si="17"/>
        <v>3500</v>
      </c>
      <c r="B135" s="100">
        <v>3510100</v>
      </c>
      <c r="C135" s="49" t="s">
        <v>240</v>
      </c>
      <c r="D135" s="50">
        <v>0</v>
      </c>
      <c r="E135" s="50">
        <v>0</v>
      </c>
      <c r="F135" s="50">
        <v>0</v>
      </c>
      <c r="G135" s="50">
        <v>0</v>
      </c>
      <c r="H135" s="50">
        <v>0</v>
      </c>
      <c r="I135" s="50">
        <v>0</v>
      </c>
      <c r="J135" s="50">
        <v>0</v>
      </c>
      <c r="K135" s="50">
        <v>0</v>
      </c>
      <c r="L135" s="50">
        <v>0</v>
      </c>
      <c r="M135" s="50">
        <v>250</v>
      </c>
      <c r="N135" s="50">
        <v>0</v>
      </c>
      <c r="O135" s="50">
        <v>0</v>
      </c>
      <c r="P135" s="50">
        <v>250</v>
      </c>
      <c r="Q135" s="48">
        <f>SUM($D135:K135)</f>
        <v>0</v>
      </c>
      <c r="R135" s="48">
        <f>SUM($D135:L135)</f>
        <v>0</v>
      </c>
      <c r="S135" s="51">
        <v>35000</v>
      </c>
      <c r="T135" s="51">
        <f t="shared" ref="T135:T188" si="23">P135+S135</f>
        <v>35250</v>
      </c>
      <c r="U135" s="51">
        <v>0</v>
      </c>
      <c r="V135" s="51">
        <v>0</v>
      </c>
      <c r="W135" s="51">
        <v>0</v>
      </c>
      <c r="X135" s="51">
        <v>0</v>
      </c>
      <c r="Y135" s="51">
        <v>41603.4</v>
      </c>
      <c r="Z135" s="51">
        <f t="shared" ref="Z135:Z188" si="24">SUM(U135:Y135)</f>
        <v>41603.4</v>
      </c>
      <c r="AA135" s="51">
        <f t="shared" ref="AA135:AA188" si="25">R135+S135-Z135</f>
        <v>-6603.4000000000015</v>
      </c>
      <c r="AB135" s="51">
        <f t="shared" ref="AB135:AB188" si="26">P135+S135-Z135</f>
        <v>-6353.4000000000015</v>
      </c>
      <c r="AC135" s="54"/>
      <c r="AD135" s="48">
        <f t="shared" si="18"/>
        <v>41603.4</v>
      </c>
      <c r="AE135" s="48">
        <f t="shared" si="19"/>
        <v>-6353.4000000000015</v>
      </c>
      <c r="AG135" s="48">
        <f t="shared" ref="AG135:AG188" si="27">IF(AE135&lt;0,AE135,0)</f>
        <v>-6353.4000000000015</v>
      </c>
      <c r="AH135" s="48">
        <f t="shared" ref="AH135:AH188" si="28">IF(AE135&gt;0,AE135,0)</f>
        <v>0</v>
      </c>
      <c r="AJ135" s="48">
        <v>6353.4</v>
      </c>
      <c r="AK135" s="48"/>
      <c r="AL135" s="48"/>
    </row>
    <row r="136" spans="1:38" x14ac:dyDescent="0.25">
      <c r="A136" s="111">
        <f t="shared" ref="A136:A188" si="29">LEFT(B136,2)*100</f>
        <v>3500</v>
      </c>
      <c r="B136" s="100">
        <v>3510200</v>
      </c>
      <c r="C136" s="49" t="s">
        <v>241</v>
      </c>
      <c r="D136" s="50">
        <v>0</v>
      </c>
      <c r="E136" s="50">
        <v>0</v>
      </c>
      <c r="F136" s="50">
        <v>0</v>
      </c>
      <c r="G136" s="50">
        <v>0</v>
      </c>
      <c r="H136" s="50">
        <v>0</v>
      </c>
      <c r="I136" s="50">
        <v>0</v>
      </c>
      <c r="J136" s="50">
        <v>0</v>
      </c>
      <c r="K136" s="50">
        <v>0</v>
      </c>
      <c r="L136" s="50">
        <v>0</v>
      </c>
      <c r="M136" s="50">
        <v>250</v>
      </c>
      <c r="N136" s="50">
        <v>0</v>
      </c>
      <c r="O136" s="50">
        <v>0</v>
      </c>
      <c r="P136" s="50">
        <v>250</v>
      </c>
      <c r="Q136" s="48">
        <f>SUM($D136:K136)</f>
        <v>0</v>
      </c>
      <c r="R136" s="48">
        <f>SUM($D136:L136)</f>
        <v>0</v>
      </c>
      <c r="S136" s="51">
        <v>0</v>
      </c>
      <c r="T136" s="51">
        <f t="shared" si="23"/>
        <v>250</v>
      </c>
      <c r="U136" s="51">
        <v>0</v>
      </c>
      <c r="V136" s="51">
        <v>0</v>
      </c>
      <c r="W136" s="51">
        <v>0</v>
      </c>
      <c r="X136" s="51">
        <v>0</v>
      </c>
      <c r="Y136" s="51">
        <v>0</v>
      </c>
      <c r="Z136" s="51">
        <f t="shared" si="24"/>
        <v>0</v>
      </c>
      <c r="AA136" s="51">
        <f t="shared" si="25"/>
        <v>0</v>
      </c>
      <c r="AB136" s="51">
        <f t="shared" si="26"/>
        <v>250</v>
      </c>
      <c r="AC136" s="51">
        <f t="shared" ref="AC136:AC164" si="30">IF(P136=AB136,50,0)</f>
        <v>50</v>
      </c>
      <c r="AD136" s="48">
        <f t="shared" ref="AD136:AD188" si="31">Z136+AC136</f>
        <v>50</v>
      </c>
      <c r="AE136" s="48">
        <f t="shared" ref="AE136:AE188" si="32">T136-AD136</f>
        <v>200</v>
      </c>
      <c r="AG136" s="48">
        <f t="shared" si="27"/>
        <v>0</v>
      </c>
      <c r="AH136" s="48">
        <f t="shared" si="28"/>
        <v>200</v>
      </c>
      <c r="AJ136" s="48"/>
      <c r="AK136" s="48"/>
      <c r="AL136" s="48"/>
    </row>
    <row r="137" spans="1:38" ht="45" x14ac:dyDescent="0.25">
      <c r="A137" s="111">
        <f t="shared" si="29"/>
        <v>3500</v>
      </c>
      <c r="B137" s="100">
        <v>3520100</v>
      </c>
      <c r="C137" s="49" t="s">
        <v>242</v>
      </c>
      <c r="D137" s="50">
        <v>0</v>
      </c>
      <c r="E137" s="50">
        <v>0</v>
      </c>
      <c r="F137" s="50">
        <v>1500</v>
      </c>
      <c r="G137" s="50">
        <v>1500</v>
      </c>
      <c r="H137" s="50">
        <v>1500</v>
      </c>
      <c r="I137" s="50">
        <v>1500</v>
      </c>
      <c r="J137" s="50">
        <v>1500</v>
      </c>
      <c r="K137" s="50">
        <v>1500</v>
      </c>
      <c r="L137" s="50">
        <v>1500</v>
      </c>
      <c r="M137" s="50">
        <v>1500</v>
      </c>
      <c r="N137" s="50">
        <v>1500</v>
      </c>
      <c r="O137" s="50">
        <v>1500</v>
      </c>
      <c r="P137" s="50">
        <v>15000</v>
      </c>
      <c r="Q137" s="48">
        <f>SUM($D137:K137)</f>
        <v>9000</v>
      </c>
      <c r="R137" s="48">
        <f>SUM($D137:L137)</f>
        <v>10500</v>
      </c>
      <c r="S137" s="51">
        <v>0</v>
      </c>
      <c r="T137" s="51">
        <f t="shared" si="23"/>
        <v>15000</v>
      </c>
      <c r="U137" s="51">
        <v>0</v>
      </c>
      <c r="V137" s="51">
        <v>0</v>
      </c>
      <c r="W137" s="51">
        <v>0</v>
      </c>
      <c r="X137" s="51">
        <v>0</v>
      </c>
      <c r="Y137" s="51">
        <v>522</v>
      </c>
      <c r="Z137" s="51">
        <f t="shared" si="24"/>
        <v>522</v>
      </c>
      <c r="AA137" s="51">
        <f t="shared" si="25"/>
        <v>9978</v>
      </c>
      <c r="AB137" s="51">
        <f t="shared" si="26"/>
        <v>14478</v>
      </c>
      <c r="AC137" s="54">
        <v>14478</v>
      </c>
      <c r="AD137" s="48">
        <f t="shared" si="31"/>
        <v>15000</v>
      </c>
      <c r="AE137" s="48">
        <f t="shared" si="32"/>
        <v>0</v>
      </c>
      <c r="AG137" s="48">
        <f t="shared" si="27"/>
        <v>0</v>
      </c>
      <c r="AH137" s="48">
        <f t="shared" si="28"/>
        <v>0</v>
      </c>
      <c r="AJ137" s="48"/>
      <c r="AK137" s="48"/>
      <c r="AL137" s="48"/>
    </row>
    <row r="138" spans="1:38" ht="22.5" x14ac:dyDescent="0.25">
      <c r="A138" s="111">
        <f t="shared" si="29"/>
        <v>3500</v>
      </c>
      <c r="B138" s="100">
        <v>3530100</v>
      </c>
      <c r="C138" s="49" t="s">
        <v>243</v>
      </c>
      <c r="D138" s="50">
        <v>0</v>
      </c>
      <c r="E138" s="50">
        <v>0</v>
      </c>
      <c r="F138" s="50">
        <v>0</v>
      </c>
      <c r="G138" s="50">
        <v>0</v>
      </c>
      <c r="H138" s="50">
        <v>0</v>
      </c>
      <c r="I138" s="50">
        <v>0</v>
      </c>
      <c r="J138" s="50">
        <v>0</v>
      </c>
      <c r="K138" s="50">
        <v>0</v>
      </c>
      <c r="L138" s="50">
        <v>0</v>
      </c>
      <c r="M138" s="50">
        <v>0</v>
      </c>
      <c r="N138" s="50">
        <v>1217</v>
      </c>
      <c r="O138" s="50">
        <v>0</v>
      </c>
      <c r="P138" s="50">
        <v>1217</v>
      </c>
      <c r="Q138" s="48">
        <f>SUM($D138:K138)</f>
        <v>0</v>
      </c>
      <c r="R138" s="48">
        <f>SUM($D138:L138)</f>
        <v>0</v>
      </c>
      <c r="S138" s="51">
        <v>0</v>
      </c>
      <c r="T138" s="51">
        <f t="shared" si="23"/>
        <v>1217</v>
      </c>
      <c r="U138" s="51">
        <v>0</v>
      </c>
      <c r="V138" s="51">
        <v>0</v>
      </c>
      <c r="W138" s="51">
        <v>0</v>
      </c>
      <c r="X138" s="51">
        <v>0</v>
      </c>
      <c r="Y138" s="51">
        <v>0</v>
      </c>
      <c r="Z138" s="51">
        <f t="shared" si="24"/>
        <v>0</v>
      </c>
      <c r="AA138" s="51">
        <f t="shared" si="25"/>
        <v>0</v>
      </c>
      <c r="AB138" s="51">
        <f t="shared" si="26"/>
        <v>1217</v>
      </c>
      <c r="AC138" s="51">
        <f t="shared" si="30"/>
        <v>50</v>
      </c>
      <c r="AD138" s="48">
        <f t="shared" si="31"/>
        <v>50</v>
      </c>
      <c r="AE138" s="48">
        <f t="shared" si="32"/>
        <v>1167</v>
      </c>
      <c r="AG138" s="48">
        <f t="shared" si="27"/>
        <v>0</v>
      </c>
      <c r="AH138" s="48">
        <f t="shared" si="28"/>
        <v>1167</v>
      </c>
      <c r="AJ138" s="48"/>
      <c r="AK138" s="48"/>
      <c r="AL138" s="48"/>
    </row>
    <row r="139" spans="1:38" ht="22.5" x14ac:dyDescent="0.25">
      <c r="A139" s="111">
        <f t="shared" si="29"/>
        <v>3500</v>
      </c>
      <c r="B139" s="100">
        <v>3540100</v>
      </c>
      <c r="C139" s="49" t="s">
        <v>244</v>
      </c>
      <c r="D139" s="50">
        <v>0</v>
      </c>
      <c r="E139" s="50">
        <v>0</v>
      </c>
      <c r="F139" s="50">
        <v>0</v>
      </c>
      <c r="G139" s="50">
        <v>0</v>
      </c>
      <c r="H139" s="50">
        <v>0</v>
      </c>
      <c r="I139" s="50">
        <v>0</v>
      </c>
      <c r="J139" s="50">
        <v>0</v>
      </c>
      <c r="K139" s="50">
        <v>0</v>
      </c>
      <c r="L139" s="50">
        <v>0</v>
      </c>
      <c r="M139" s="50">
        <v>100</v>
      </c>
      <c r="N139" s="50">
        <v>0</v>
      </c>
      <c r="O139" s="50">
        <v>0</v>
      </c>
      <c r="P139" s="50">
        <v>100</v>
      </c>
      <c r="Q139" s="48">
        <f>SUM($D139:K139)</f>
        <v>0</v>
      </c>
      <c r="R139" s="48">
        <f>SUM($D139:L139)</f>
        <v>0</v>
      </c>
      <c r="S139" s="51">
        <v>0</v>
      </c>
      <c r="T139" s="51">
        <f t="shared" si="23"/>
        <v>100</v>
      </c>
      <c r="U139" s="51">
        <v>0</v>
      </c>
      <c r="V139" s="51">
        <v>0</v>
      </c>
      <c r="W139" s="51">
        <v>0</v>
      </c>
      <c r="X139" s="51">
        <v>0</v>
      </c>
      <c r="Y139" s="51">
        <v>0</v>
      </c>
      <c r="Z139" s="51">
        <f t="shared" si="24"/>
        <v>0</v>
      </c>
      <c r="AA139" s="51">
        <f t="shared" si="25"/>
        <v>0</v>
      </c>
      <c r="AB139" s="51">
        <f t="shared" si="26"/>
        <v>100</v>
      </c>
      <c r="AC139" s="51">
        <f t="shared" si="30"/>
        <v>50</v>
      </c>
      <c r="AD139" s="48">
        <f t="shared" si="31"/>
        <v>50</v>
      </c>
      <c r="AE139" s="48">
        <f t="shared" si="32"/>
        <v>50</v>
      </c>
      <c r="AG139" s="48">
        <f t="shared" si="27"/>
        <v>0</v>
      </c>
      <c r="AH139" s="48">
        <f t="shared" si="28"/>
        <v>50</v>
      </c>
      <c r="AJ139" s="48"/>
      <c r="AK139" s="48"/>
      <c r="AL139" s="48"/>
    </row>
    <row r="140" spans="1:38" ht="22.5" x14ac:dyDescent="0.25">
      <c r="A140" s="111">
        <f t="shared" si="29"/>
        <v>3500</v>
      </c>
      <c r="B140" s="100">
        <v>3550100</v>
      </c>
      <c r="C140" s="49" t="s">
        <v>245</v>
      </c>
      <c r="D140" s="50">
        <v>0</v>
      </c>
      <c r="E140" s="50">
        <v>0</v>
      </c>
      <c r="F140" s="50">
        <v>10000</v>
      </c>
      <c r="G140" s="50">
        <v>3750</v>
      </c>
      <c r="H140" s="50">
        <v>3750</v>
      </c>
      <c r="I140" s="50">
        <v>3750</v>
      </c>
      <c r="J140" s="50">
        <v>3750</v>
      </c>
      <c r="K140" s="50">
        <v>3750</v>
      </c>
      <c r="L140" s="50">
        <v>10000</v>
      </c>
      <c r="M140" s="50">
        <v>3750</v>
      </c>
      <c r="N140" s="50">
        <v>3750</v>
      </c>
      <c r="O140" s="50">
        <v>3750</v>
      </c>
      <c r="P140" s="50">
        <v>50000</v>
      </c>
      <c r="Q140" s="48">
        <f>SUM($D140:K140)</f>
        <v>28750</v>
      </c>
      <c r="R140" s="48">
        <f>SUM($D140:L140)</f>
        <v>38750</v>
      </c>
      <c r="S140" s="51">
        <v>-9070</v>
      </c>
      <c r="T140" s="51">
        <f t="shared" si="23"/>
        <v>40930</v>
      </c>
      <c r="U140" s="51">
        <v>0</v>
      </c>
      <c r="V140" s="51">
        <v>0</v>
      </c>
      <c r="W140" s="51">
        <v>0</v>
      </c>
      <c r="X140" s="51">
        <v>0</v>
      </c>
      <c r="Y140" s="51">
        <v>3424</v>
      </c>
      <c r="Z140" s="51">
        <f t="shared" si="24"/>
        <v>3424</v>
      </c>
      <c r="AA140" s="51">
        <f t="shared" si="25"/>
        <v>26256</v>
      </c>
      <c r="AB140" s="51">
        <f t="shared" si="26"/>
        <v>37506</v>
      </c>
      <c r="AC140" s="54">
        <v>37506</v>
      </c>
      <c r="AD140" s="48">
        <f t="shared" si="31"/>
        <v>40930</v>
      </c>
      <c r="AE140" s="48">
        <f t="shared" si="32"/>
        <v>0</v>
      </c>
      <c r="AG140" s="48">
        <f t="shared" si="27"/>
        <v>0</v>
      </c>
      <c r="AH140" s="48">
        <f t="shared" si="28"/>
        <v>0</v>
      </c>
      <c r="AJ140" s="48"/>
      <c r="AK140" s="48"/>
      <c r="AL140" s="48"/>
    </row>
    <row r="141" spans="1:38" ht="22.5" x14ac:dyDescent="0.25">
      <c r="A141" s="111">
        <f t="shared" si="29"/>
        <v>3500</v>
      </c>
      <c r="B141" s="100">
        <v>3580100</v>
      </c>
      <c r="C141" s="49" t="s">
        <v>246</v>
      </c>
      <c r="D141" s="50">
        <v>0</v>
      </c>
      <c r="E141" s="50">
        <v>0</v>
      </c>
      <c r="F141" s="50">
        <v>0</v>
      </c>
      <c r="G141" s="50">
        <v>0</v>
      </c>
      <c r="H141" s="50">
        <v>0</v>
      </c>
      <c r="I141" s="50">
        <v>0</v>
      </c>
      <c r="J141" s="50">
        <v>0</v>
      </c>
      <c r="K141" s="50">
        <v>0</v>
      </c>
      <c r="L141" s="50">
        <v>0</v>
      </c>
      <c r="M141" s="50">
        <v>150</v>
      </c>
      <c r="N141" s="50">
        <v>0</v>
      </c>
      <c r="O141" s="50">
        <v>0</v>
      </c>
      <c r="P141" s="50">
        <v>150</v>
      </c>
      <c r="Q141" s="48">
        <f>SUM($D141:K141)</f>
        <v>0</v>
      </c>
      <c r="R141" s="48">
        <f>SUM($D141:L141)</f>
        <v>0</v>
      </c>
      <c r="S141" s="51">
        <v>1200</v>
      </c>
      <c r="T141" s="51">
        <f t="shared" si="23"/>
        <v>1350</v>
      </c>
      <c r="U141" s="51">
        <v>0</v>
      </c>
      <c r="V141" s="51">
        <v>0</v>
      </c>
      <c r="W141" s="51">
        <v>0</v>
      </c>
      <c r="X141" s="51">
        <v>0</v>
      </c>
      <c r="Y141" s="51">
        <v>580</v>
      </c>
      <c r="Z141" s="51">
        <f t="shared" si="24"/>
        <v>580</v>
      </c>
      <c r="AA141" s="51">
        <f t="shared" si="25"/>
        <v>620</v>
      </c>
      <c r="AB141" s="51">
        <f t="shared" si="26"/>
        <v>770</v>
      </c>
      <c r="AC141" s="54">
        <v>770</v>
      </c>
      <c r="AD141" s="48">
        <f t="shared" si="31"/>
        <v>1350</v>
      </c>
      <c r="AE141" s="48">
        <f t="shared" si="32"/>
        <v>0</v>
      </c>
      <c r="AG141" s="48">
        <f t="shared" si="27"/>
        <v>0</v>
      </c>
      <c r="AH141" s="48">
        <f t="shared" si="28"/>
        <v>0</v>
      </c>
      <c r="AJ141" s="48"/>
      <c r="AK141" s="48"/>
      <c r="AL141" s="48"/>
    </row>
    <row r="142" spans="1:38" x14ac:dyDescent="0.25">
      <c r="A142" s="111">
        <f t="shared" si="29"/>
        <v>3500</v>
      </c>
      <c r="B142" s="100">
        <v>3590100</v>
      </c>
      <c r="C142" s="49" t="s">
        <v>247</v>
      </c>
      <c r="D142" s="50">
        <v>0</v>
      </c>
      <c r="E142" s="50">
        <v>0</v>
      </c>
      <c r="F142" s="50">
        <v>3000</v>
      </c>
      <c r="G142" s="50">
        <v>0</v>
      </c>
      <c r="H142" s="50">
        <v>0</v>
      </c>
      <c r="I142" s="50">
        <v>0</v>
      </c>
      <c r="J142" s="50">
        <v>3000</v>
      </c>
      <c r="K142" s="50">
        <v>0</v>
      </c>
      <c r="L142" s="50">
        <v>0</v>
      </c>
      <c r="M142" s="50">
        <v>0</v>
      </c>
      <c r="N142" s="50">
        <v>4000</v>
      </c>
      <c r="O142" s="50">
        <v>0</v>
      </c>
      <c r="P142" s="50">
        <v>10000</v>
      </c>
      <c r="Q142" s="48">
        <f>SUM($D142:K142)</f>
        <v>6000</v>
      </c>
      <c r="R142" s="48">
        <f>SUM($D142:L142)</f>
        <v>6000</v>
      </c>
      <c r="S142" s="51">
        <v>-3000</v>
      </c>
      <c r="T142" s="51">
        <f t="shared" si="23"/>
        <v>7000</v>
      </c>
      <c r="U142" s="51">
        <v>0</v>
      </c>
      <c r="V142" s="51">
        <v>0</v>
      </c>
      <c r="W142" s="51">
        <v>0</v>
      </c>
      <c r="X142" s="51">
        <v>0</v>
      </c>
      <c r="Y142" s="51">
        <v>0</v>
      </c>
      <c r="Z142" s="51">
        <f t="shared" si="24"/>
        <v>0</v>
      </c>
      <c r="AA142" s="51">
        <f t="shared" si="25"/>
        <v>3000</v>
      </c>
      <c r="AB142" s="51">
        <f t="shared" si="26"/>
        <v>7000</v>
      </c>
      <c r="AC142" s="51">
        <f t="shared" si="30"/>
        <v>0</v>
      </c>
      <c r="AD142" s="48">
        <f t="shared" si="31"/>
        <v>0</v>
      </c>
      <c r="AE142" s="48">
        <f t="shared" si="32"/>
        <v>7000</v>
      </c>
      <c r="AG142" s="48">
        <f t="shared" si="27"/>
        <v>0</v>
      </c>
      <c r="AH142" s="48">
        <f t="shared" si="28"/>
        <v>7000</v>
      </c>
      <c r="AJ142" s="48"/>
      <c r="AK142" s="48"/>
      <c r="AL142" s="48"/>
    </row>
    <row r="143" spans="1:38" ht="22.5" x14ac:dyDescent="0.25">
      <c r="A143" s="111">
        <f t="shared" si="29"/>
        <v>3600</v>
      </c>
      <c r="B143" s="100">
        <v>3610100</v>
      </c>
      <c r="C143" s="49" t="s">
        <v>248</v>
      </c>
      <c r="D143" s="50">
        <v>0</v>
      </c>
      <c r="E143" s="50">
        <v>0</v>
      </c>
      <c r="F143" s="50">
        <v>190000</v>
      </c>
      <c r="G143" s="50">
        <v>190000</v>
      </c>
      <c r="H143" s="50">
        <v>190000</v>
      </c>
      <c r="I143" s="50">
        <v>190000</v>
      </c>
      <c r="J143" s="50">
        <v>190000</v>
      </c>
      <c r="K143" s="50">
        <v>190000</v>
      </c>
      <c r="L143" s="50">
        <v>190000</v>
      </c>
      <c r="M143" s="50">
        <v>190000</v>
      </c>
      <c r="N143" s="50">
        <v>190000</v>
      </c>
      <c r="O143" s="50">
        <v>190000</v>
      </c>
      <c r="P143" s="50">
        <v>1900000</v>
      </c>
      <c r="Q143" s="48">
        <f>SUM($D143:K143)</f>
        <v>1140000</v>
      </c>
      <c r="R143" s="48">
        <f>SUM($D143:L143)</f>
        <v>1330000</v>
      </c>
      <c r="S143" s="51">
        <v>0</v>
      </c>
      <c r="T143" s="51">
        <f t="shared" si="23"/>
        <v>1900000</v>
      </c>
      <c r="U143" s="51">
        <v>0</v>
      </c>
      <c r="V143" s="51">
        <v>0</v>
      </c>
      <c r="W143" s="51">
        <v>0</v>
      </c>
      <c r="X143" s="51">
        <v>0</v>
      </c>
      <c r="Y143" s="51">
        <v>1712730.56</v>
      </c>
      <c r="Z143" s="51">
        <f t="shared" si="24"/>
        <v>1712730.56</v>
      </c>
      <c r="AA143" s="51">
        <f t="shared" si="25"/>
        <v>-382730.56000000006</v>
      </c>
      <c r="AB143" s="51">
        <f t="shared" si="26"/>
        <v>187269.43999999994</v>
      </c>
      <c r="AC143" s="51">
        <f t="shared" si="30"/>
        <v>0</v>
      </c>
      <c r="AD143" s="48">
        <f t="shared" si="31"/>
        <v>1712730.56</v>
      </c>
      <c r="AE143" s="48">
        <f t="shared" si="32"/>
        <v>187269.43999999994</v>
      </c>
      <c r="AG143" s="48">
        <f t="shared" si="27"/>
        <v>0</v>
      </c>
      <c r="AH143" s="48">
        <f t="shared" si="28"/>
        <v>187269.43999999994</v>
      </c>
      <c r="AJ143" s="48"/>
      <c r="AK143" s="48"/>
      <c r="AL143" s="48"/>
    </row>
    <row r="144" spans="1:38" ht="22.5" x14ac:dyDescent="0.25">
      <c r="A144" s="111">
        <f t="shared" si="29"/>
        <v>3600</v>
      </c>
      <c r="B144" s="100">
        <v>3660100</v>
      </c>
      <c r="C144" s="49" t="s">
        <v>249</v>
      </c>
      <c r="D144" s="50">
        <v>0</v>
      </c>
      <c r="E144" s="50">
        <v>0</v>
      </c>
      <c r="F144" s="50">
        <v>0</v>
      </c>
      <c r="G144" s="50">
        <v>0</v>
      </c>
      <c r="H144" s="50">
        <v>0</v>
      </c>
      <c r="I144" s="50">
        <v>0</v>
      </c>
      <c r="J144" s="50">
        <v>0</v>
      </c>
      <c r="K144" s="50">
        <v>0</v>
      </c>
      <c r="L144" s="50">
        <v>0</v>
      </c>
      <c r="M144" s="50">
        <v>100</v>
      </c>
      <c r="N144" s="50">
        <v>0</v>
      </c>
      <c r="O144" s="50">
        <v>0</v>
      </c>
      <c r="P144" s="50">
        <v>100</v>
      </c>
      <c r="Q144" s="48">
        <f>SUM($D144:K144)</f>
        <v>0</v>
      </c>
      <c r="R144" s="48">
        <f>SUM($D144:L144)</f>
        <v>0</v>
      </c>
      <c r="S144" s="51">
        <v>0</v>
      </c>
      <c r="T144" s="51">
        <f t="shared" si="23"/>
        <v>100</v>
      </c>
      <c r="U144" s="51">
        <v>0</v>
      </c>
      <c r="V144" s="51">
        <v>0</v>
      </c>
      <c r="W144" s="51">
        <v>0</v>
      </c>
      <c r="X144" s="51">
        <v>0</v>
      </c>
      <c r="Y144" s="51">
        <v>0</v>
      </c>
      <c r="Z144" s="51">
        <f t="shared" si="24"/>
        <v>0</v>
      </c>
      <c r="AA144" s="51">
        <f t="shared" si="25"/>
        <v>0</v>
      </c>
      <c r="AB144" s="51">
        <f t="shared" si="26"/>
        <v>100</v>
      </c>
      <c r="AC144" s="51">
        <f t="shared" si="30"/>
        <v>50</v>
      </c>
      <c r="AD144" s="48">
        <f t="shared" si="31"/>
        <v>50</v>
      </c>
      <c r="AE144" s="48">
        <f t="shared" si="32"/>
        <v>50</v>
      </c>
      <c r="AG144" s="48">
        <f t="shared" si="27"/>
        <v>0</v>
      </c>
      <c r="AH144" s="48">
        <f t="shared" si="28"/>
        <v>50</v>
      </c>
      <c r="AJ144" s="48"/>
      <c r="AK144" s="48"/>
      <c r="AL144" s="48"/>
    </row>
    <row r="145" spans="1:38" x14ac:dyDescent="0.25">
      <c r="A145" s="111">
        <f t="shared" si="29"/>
        <v>3600</v>
      </c>
      <c r="B145" s="100">
        <v>3690100</v>
      </c>
      <c r="C145" s="49" t="s">
        <v>250</v>
      </c>
      <c r="D145" s="50">
        <v>0</v>
      </c>
      <c r="E145" s="50">
        <v>0</v>
      </c>
      <c r="F145" s="50">
        <v>0</v>
      </c>
      <c r="G145" s="50">
        <v>0</v>
      </c>
      <c r="H145" s="50">
        <v>0</v>
      </c>
      <c r="I145" s="50">
        <v>0</v>
      </c>
      <c r="J145" s="50">
        <v>0</v>
      </c>
      <c r="K145" s="50">
        <v>0</v>
      </c>
      <c r="L145" s="50">
        <v>0</v>
      </c>
      <c r="M145" s="50">
        <v>100</v>
      </c>
      <c r="N145" s="50">
        <v>0</v>
      </c>
      <c r="O145" s="50">
        <v>0</v>
      </c>
      <c r="P145" s="50">
        <v>100</v>
      </c>
      <c r="Q145" s="48">
        <f>SUM($D145:K145)</f>
        <v>0</v>
      </c>
      <c r="R145" s="48">
        <f>SUM($D145:L145)</f>
        <v>0</v>
      </c>
      <c r="S145" s="51">
        <v>0</v>
      </c>
      <c r="T145" s="51">
        <f t="shared" si="23"/>
        <v>100</v>
      </c>
      <c r="U145" s="51">
        <v>0</v>
      </c>
      <c r="V145" s="51">
        <v>0</v>
      </c>
      <c r="W145" s="51">
        <v>0</v>
      </c>
      <c r="X145" s="51">
        <v>0</v>
      </c>
      <c r="Y145" s="51">
        <v>0</v>
      </c>
      <c r="Z145" s="51">
        <f t="shared" si="24"/>
        <v>0</v>
      </c>
      <c r="AA145" s="51">
        <f t="shared" si="25"/>
        <v>0</v>
      </c>
      <c r="AB145" s="51">
        <f t="shared" si="26"/>
        <v>100</v>
      </c>
      <c r="AC145" s="51">
        <f t="shared" si="30"/>
        <v>50</v>
      </c>
      <c r="AD145" s="48">
        <f t="shared" si="31"/>
        <v>50</v>
      </c>
      <c r="AE145" s="48">
        <f t="shared" si="32"/>
        <v>50</v>
      </c>
      <c r="AG145" s="48">
        <f t="shared" si="27"/>
        <v>0</v>
      </c>
      <c r="AH145" s="48">
        <f t="shared" si="28"/>
        <v>50</v>
      </c>
      <c r="AJ145" s="48"/>
      <c r="AK145" s="48"/>
      <c r="AL145" s="48"/>
    </row>
    <row r="146" spans="1:38" x14ac:dyDescent="0.25">
      <c r="A146" s="111">
        <f t="shared" si="29"/>
        <v>3700</v>
      </c>
      <c r="B146" s="100">
        <v>3710100</v>
      </c>
      <c r="C146" s="52" t="s">
        <v>251</v>
      </c>
      <c r="D146" s="50">
        <v>0</v>
      </c>
      <c r="E146" s="50">
        <v>9000</v>
      </c>
      <c r="F146" s="50">
        <v>0</v>
      </c>
      <c r="G146" s="50">
        <v>0</v>
      </c>
      <c r="H146" s="50">
        <v>9000</v>
      </c>
      <c r="I146" s="50">
        <v>0</v>
      </c>
      <c r="J146" s="50">
        <v>0</v>
      </c>
      <c r="K146" s="50">
        <v>9000</v>
      </c>
      <c r="L146" s="50">
        <v>0</v>
      </c>
      <c r="M146" s="50">
        <v>0</v>
      </c>
      <c r="N146" s="50">
        <v>23000</v>
      </c>
      <c r="O146" s="50">
        <v>0</v>
      </c>
      <c r="P146" s="50">
        <v>50000</v>
      </c>
      <c r="Q146" s="48">
        <f>SUM($D146:K146)</f>
        <v>27000</v>
      </c>
      <c r="R146" s="48">
        <f>SUM($D146:L146)</f>
        <v>27000</v>
      </c>
      <c r="S146" s="51">
        <v>0</v>
      </c>
      <c r="T146" s="51">
        <f t="shared" si="23"/>
        <v>50000</v>
      </c>
      <c r="U146" s="51">
        <v>0</v>
      </c>
      <c r="V146" s="51">
        <v>0</v>
      </c>
      <c r="W146" s="51">
        <v>0</v>
      </c>
      <c r="X146" s="51">
        <v>0</v>
      </c>
      <c r="Y146" s="51">
        <v>17108.689999999999</v>
      </c>
      <c r="Z146" s="51">
        <f t="shared" si="24"/>
        <v>17108.689999999999</v>
      </c>
      <c r="AA146" s="51">
        <f t="shared" si="25"/>
        <v>9891.3100000000013</v>
      </c>
      <c r="AB146" s="51">
        <f t="shared" si="26"/>
        <v>32891.31</v>
      </c>
      <c r="AC146" s="54">
        <v>82891.31</v>
      </c>
      <c r="AD146" s="48">
        <f t="shared" si="31"/>
        <v>100000</v>
      </c>
      <c r="AE146" s="48">
        <f t="shared" si="32"/>
        <v>-50000</v>
      </c>
      <c r="AG146" s="48">
        <f t="shared" si="27"/>
        <v>-50000</v>
      </c>
      <c r="AH146" s="48">
        <f t="shared" si="28"/>
        <v>0</v>
      </c>
      <c r="AJ146" s="48">
        <v>50000</v>
      </c>
      <c r="AK146" s="48"/>
      <c r="AL146" s="48"/>
    </row>
    <row r="147" spans="1:38" x14ac:dyDescent="0.25">
      <c r="A147" s="111">
        <f t="shared" si="29"/>
        <v>3700</v>
      </c>
      <c r="B147" s="100">
        <v>3720100</v>
      </c>
      <c r="C147" s="52" t="s">
        <v>252</v>
      </c>
      <c r="D147" s="50">
        <v>0</v>
      </c>
      <c r="E147" s="50">
        <v>9000</v>
      </c>
      <c r="F147" s="50">
        <v>9000</v>
      </c>
      <c r="G147" s="50">
        <v>9000</v>
      </c>
      <c r="H147" s="50">
        <v>9000</v>
      </c>
      <c r="I147" s="50">
        <v>9000</v>
      </c>
      <c r="J147" s="50">
        <v>9000</v>
      </c>
      <c r="K147" s="50">
        <v>9000</v>
      </c>
      <c r="L147" s="50">
        <v>9000</v>
      </c>
      <c r="M147" s="50">
        <v>9000</v>
      </c>
      <c r="N147" s="50">
        <v>9000</v>
      </c>
      <c r="O147" s="50">
        <v>10000</v>
      </c>
      <c r="P147" s="50">
        <v>100000</v>
      </c>
      <c r="Q147" s="48">
        <f>SUM($D147:K147)</f>
        <v>63000</v>
      </c>
      <c r="R147" s="48">
        <f>SUM($D147:L147)</f>
        <v>72000</v>
      </c>
      <c r="S147" s="51">
        <v>0</v>
      </c>
      <c r="T147" s="51">
        <f t="shared" si="23"/>
        <v>100000</v>
      </c>
      <c r="U147" s="51">
        <v>0</v>
      </c>
      <c r="V147" s="51">
        <v>0</v>
      </c>
      <c r="W147" s="51">
        <v>0</v>
      </c>
      <c r="X147" s="51">
        <v>0</v>
      </c>
      <c r="Y147" s="51">
        <v>13140</v>
      </c>
      <c r="Z147" s="51">
        <f t="shared" si="24"/>
        <v>13140</v>
      </c>
      <c r="AA147" s="51">
        <f t="shared" si="25"/>
        <v>58860</v>
      </c>
      <c r="AB147" s="51">
        <f t="shared" si="26"/>
        <v>86860</v>
      </c>
      <c r="AC147" s="51">
        <v>20000</v>
      </c>
      <c r="AD147" s="48">
        <f t="shared" si="31"/>
        <v>33140</v>
      </c>
      <c r="AE147" s="48">
        <f t="shared" si="32"/>
        <v>66860</v>
      </c>
      <c r="AG147" s="48">
        <f t="shared" si="27"/>
        <v>0</v>
      </c>
      <c r="AH147" s="48">
        <f t="shared" si="28"/>
        <v>66860</v>
      </c>
      <c r="AJ147" s="48"/>
      <c r="AK147" s="48"/>
      <c r="AL147" s="48">
        <v>50000</v>
      </c>
    </row>
    <row r="148" spans="1:38" ht="22.5" x14ac:dyDescent="0.25">
      <c r="A148" s="111">
        <f t="shared" si="29"/>
        <v>3700</v>
      </c>
      <c r="B148" s="100">
        <v>3730100</v>
      </c>
      <c r="C148" s="49" t="s">
        <v>253</v>
      </c>
      <c r="D148" s="50">
        <v>0</v>
      </c>
      <c r="E148" s="50">
        <v>0</v>
      </c>
      <c r="F148" s="50">
        <v>0</v>
      </c>
      <c r="G148" s="50">
        <v>0</v>
      </c>
      <c r="H148" s="50">
        <v>0</v>
      </c>
      <c r="I148" s="50">
        <v>0</v>
      </c>
      <c r="J148" s="50">
        <v>0</v>
      </c>
      <c r="K148" s="50">
        <v>0</v>
      </c>
      <c r="L148" s="50">
        <v>0</v>
      </c>
      <c r="M148" s="50">
        <v>250</v>
      </c>
      <c r="N148" s="50">
        <v>0</v>
      </c>
      <c r="O148" s="50">
        <v>0</v>
      </c>
      <c r="P148" s="50">
        <v>250</v>
      </c>
      <c r="Q148" s="48">
        <f>SUM($D148:K148)</f>
        <v>0</v>
      </c>
      <c r="R148" s="48">
        <f>SUM($D148:L148)</f>
        <v>0</v>
      </c>
      <c r="S148" s="51">
        <v>0</v>
      </c>
      <c r="T148" s="51">
        <f t="shared" si="23"/>
        <v>250</v>
      </c>
      <c r="U148" s="51">
        <v>0</v>
      </c>
      <c r="V148" s="51">
        <v>0</v>
      </c>
      <c r="W148" s="51">
        <v>0</v>
      </c>
      <c r="X148" s="51">
        <v>0</v>
      </c>
      <c r="Y148" s="51">
        <v>0</v>
      </c>
      <c r="Z148" s="51">
        <f t="shared" si="24"/>
        <v>0</v>
      </c>
      <c r="AA148" s="51">
        <f t="shared" si="25"/>
        <v>0</v>
      </c>
      <c r="AB148" s="51">
        <f t="shared" si="26"/>
        <v>250</v>
      </c>
      <c r="AC148" s="51">
        <f t="shared" si="30"/>
        <v>50</v>
      </c>
      <c r="AD148" s="48">
        <f t="shared" si="31"/>
        <v>50</v>
      </c>
      <c r="AE148" s="48">
        <f t="shared" si="32"/>
        <v>200</v>
      </c>
      <c r="AG148" s="48">
        <f t="shared" si="27"/>
        <v>0</v>
      </c>
      <c r="AH148" s="48">
        <f t="shared" si="28"/>
        <v>200</v>
      </c>
      <c r="AJ148" s="48"/>
      <c r="AK148" s="48"/>
      <c r="AL148" s="48"/>
    </row>
    <row r="149" spans="1:38" x14ac:dyDescent="0.25">
      <c r="A149" s="111">
        <f t="shared" si="29"/>
        <v>3700</v>
      </c>
      <c r="B149" s="100">
        <v>3740100</v>
      </c>
      <c r="C149" s="52" t="s">
        <v>254</v>
      </c>
      <c r="D149" s="50">
        <v>0</v>
      </c>
      <c r="E149" s="50">
        <v>0</v>
      </c>
      <c r="F149" s="50">
        <v>0</v>
      </c>
      <c r="G149" s="50">
        <v>0</v>
      </c>
      <c r="H149" s="50">
        <v>0</v>
      </c>
      <c r="I149" s="50">
        <v>0</v>
      </c>
      <c r="J149" s="50">
        <v>0</v>
      </c>
      <c r="K149" s="50">
        <v>0</v>
      </c>
      <c r="L149" s="50">
        <v>0</v>
      </c>
      <c r="M149" s="50">
        <v>100</v>
      </c>
      <c r="N149" s="50">
        <v>0</v>
      </c>
      <c r="O149" s="50">
        <v>0</v>
      </c>
      <c r="P149" s="50">
        <v>100</v>
      </c>
      <c r="Q149" s="48">
        <f>SUM($D149:K149)</f>
        <v>0</v>
      </c>
      <c r="R149" s="48">
        <f>SUM($D149:L149)</f>
        <v>0</v>
      </c>
      <c r="S149" s="51">
        <v>0</v>
      </c>
      <c r="T149" s="51">
        <f t="shared" si="23"/>
        <v>100</v>
      </c>
      <c r="U149" s="51">
        <v>0</v>
      </c>
      <c r="V149" s="51">
        <v>0</v>
      </c>
      <c r="W149" s="51">
        <v>0</v>
      </c>
      <c r="X149" s="51">
        <v>0</v>
      </c>
      <c r="Y149" s="51">
        <v>0</v>
      </c>
      <c r="Z149" s="51">
        <f t="shared" si="24"/>
        <v>0</v>
      </c>
      <c r="AA149" s="51">
        <f t="shared" si="25"/>
        <v>0</v>
      </c>
      <c r="AB149" s="51">
        <f t="shared" si="26"/>
        <v>100</v>
      </c>
      <c r="AC149" s="51">
        <f t="shared" si="30"/>
        <v>50</v>
      </c>
      <c r="AD149" s="48">
        <f t="shared" si="31"/>
        <v>50</v>
      </c>
      <c r="AE149" s="48">
        <f t="shared" si="32"/>
        <v>50</v>
      </c>
      <c r="AG149" s="48">
        <f t="shared" si="27"/>
        <v>0</v>
      </c>
      <c r="AH149" s="48">
        <f t="shared" si="28"/>
        <v>50</v>
      </c>
      <c r="AJ149" s="48"/>
      <c r="AK149" s="48"/>
      <c r="AL149" s="48"/>
    </row>
    <row r="150" spans="1:38" x14ac:dyDescent="0.25">
      <c r="A150" s="111">
        <f t="shared" si="29"/>
        <v>3700</v>
      </c>
      <c r="B150" s="100">
        <v>3750100</v>
      </c>
      <c r="C150" s="52" t="s">
        <v>255</v>
      </c>
      <c r="D150" s="50">
        <v>0</v>
      </c>
      <c r="E150" s="50">
        <v>23065</v>
      </c>
      <c r="F150" s="50">
        <v>23065</v>
      </c>
      <c r="G150" s="50">
        <v>22320</v>
      </c>
      <c r="H150" s="50">
        <v>25300</v>
      </c>
      <c r="I150" s="50">
        <v>22320</v>
      </c>
      <c r="J150" s="50">
        <v>23065</v>
      </c>
      <c r="K150" s="50">
        <v>25300</v>
      </c>
      <c r="L150" s="50">
        <v>22320</v>
      </c>
      <c r="M150" s="50">
        <v>23065</v>
      </c>
      <c r="N150" s="50">
        <v>14880</v>
      </c>
      <c r="O150" s="50">
        <v>25300</v>
      </c>
      <c r="P150" s="50">
        <v>250000</v>
      </c>
      <c r="Q150" s="48">
        <f>SUM($D150:K150)</f>
        <v>164435</v>
      </c>
      <c r="R150" s="48">
        <f>SUM($D150:L150)</f>
        <v>186755</v>
      </c>
      <c r="S150" s="51">
        <v>0</v>
      </c>
      <c r="T150" s="51">
        <f t="shared" si="23"/>
        <v>250000</v>
      </c>
      <c r="U150" s="51">
        <v>0</v>
      </c>
      <c r="V150" s="51">
        <v>0</v>
      </c>
      <c r="W150" s="51">
        <v>0</v>
      </c>
      <c r="X150" s="51">
        <v>0</v>
      </c>
      <c r="Y150" s="51">
        <v>16509.12</v>
      </c>
      <c r="Z150" s="51">
        <f t="shared" si="24"/>
        <v>16509.12</v>
      </c>
      <c r="AA150" s="51">
        <f t="shared" si="25"/>
        <v>170245.88</v>
      </c>
      <c r="AB150" s="51">
        <f t="shared" si="26"/>
        <v>233490.88</v>
      </c>
      <c r="AC150" s="54">
        <v>100000</v>
      </c>
      <c r="AD150" s="48">
        <f t="shared" si="31"/>
        <v>116509.12</v>
      </c>
      <c r="AE150" s="48">
        <f t="shared" si="32"/>
        <v>133490.88</v>
      </c>
      <c r="AG150" s="48">
        <f t="shared" si="27"/>
        <v>0</v>
      </c>
      <c r="AH150" s="48">
        <f t="shared" si="28"/>
        <v>133490.88</v>
      </c>
      <c r="AJ150" s="48"/>
      <c r="AK150" s="48"/>
      <c r="AL150" s="48">
        <v>130000</v>
      </c>
    </row>
    <row r="151" spans="1:38" x14ac:dyDescent="0.25">
      <c r="A151" s="111">
        <f t="shared" si="29"/>
        <v>3700</v>
      </c>
      <c r="B151" s="100">
        <v>3760100</v>
      </c>
      <c r="C151" s="52" t="s">
        <v>256</v>
      </c>
      <c r="D151" s="50">
        <v>0</v>
      </c>
      <c r="E151" s="50">
        <v>0</v>
      </c>
      <c r="F151" s="50">
        <v>0</v>
      </c>
      <c r="G151" s="50">
        <v>0</v>
      </c>
      <c r="H151" s="50">
        <v>0</v>
      </c>
      <c r="I151" s="50">
        <v>0</v>
      </c>
      <c r="J151" s="50">
        <v>0</v>
      </c>
      <c r="K151" s="50">
        <v>0</v>
      </c>
      <c r="L151" s="50">
        <v>0</v>
      </c>
      <c r="M151" s="50">
        <v>0</v>
      </c>
      <c r="N151" s="50">
        <v>25000</v>
      </c>
      <c r="O151" s="50">
        <v>0</v>
      </c>
      <c r="P151" s="50">
        <v>25000</v>
      </c>
      <c r="Q151" s="48">
        <f>SUM($D151:K151)</f>
        <v>0</v>
      </c>
      <c r="R151" s="48">
        <f>SUM($D151:L151)</f>
        <v>0</v>
      </c>
      <c r="S151" s="51">
        <v>0</v>
      </c>
      <c r="T151" s="51">
        <f t="shared" si="23"/>
        <v>25000</v>
      </c>
      <c r="U151" s="51">
        <v>0</v>
      </c>
      <c r="V151" s="51">
        <v>0</v>
      </c>
      <c r="W151" s="51">
        <v>0</v>
      </c>
      <c r="X151" s="51">
        <v>0</v>
      </c>
      <c r="Y151" s="51">
        <v>0</v>
      </c>
      <c r="Z151" s="51">
        <f t="shared" si="24"/>
        <v>0</v>
      </c>
      <c r="AA151" s="51">
        <f t="shared" si="25"/>
        <v>0</v>
      </c>
      <c r="AB151" s="51">
        <f t="shared" si="26"/>
        <v>25000</v>
      </c>
      <c r="AC151" s="51">
        <f t="shared" si="30"/>
        <v>50</v>
      </c>
      <c r="AD151" s="48">
        <f t="shared" si="31"/>
        <v>50</v>
      </c>
      <c r="AE151" s="48">
        <f t="shared" si="32"/>
        <v>24950</v>
      </c>
      <c r="AG151" s="48">
        <f t="shared" si="27"/>
        <v>0</v>
      </c>
      <c r="AH151" s="48">
        <f t="shared" si="28"/>
        <v>24950</v>
      </c>
      <c r="AJ151" s="48"/>
      <c r="AK151" s="48">
        <v>24000</v>
      </c>
      <c r="AL151" s="48"/>
    </row>
    <row r="152" spans="1:38" ht="22.5" x14ac:dyDescent="0.25">
      <c r="A152" s="111">
        <f t="shared" si="29"/>
        <v>3700</v>
      </c>
      <c r="B152" s="100">
        <v>3770100</v>
      </c>
      <c r="C152" s="49" t="s">
        <v>257</v>
      </c>
      <c r="D152" s="50">
        <v>0</v>
      </c>
      <c r="E152" s="50">
        <v>0</v>
      </c>
      <c r="F152" s="50">
        <v>0</v>
      </c>
      <c r="G152" s="50">
        <v>0</v>
      </c>
      <c r="H152" s="50">
        <v>0</v>
      </c>
      <c r="I152" s="50">
        <v>0</v>
      </c>
      <c r="J152" s="50">
        <v>0</v>
      </c>
      <c r="K152" s="50">
        <v>0</v>
      </c>
      <c r="L152" s="50">
        <v>0</v>
      </c>
      <c r="M152" s="50">
        <v>100</v>
      </c>
      <c r="N152" s="50">
        <v>0</v>
      </c>
      <c r="O152" s="50">
        <v>0</v>
      </c>
      <c r="P152" s="50">
        <v>100</v>
      </c>
      <c r="Q152" s="48">
        <f>SUM($D152:K152)</f>
        <v>0</v>
      </c>
      <c r="R152" s="48">
        <f>SUM($D152:L152)</f>
        <v>0</v>
      </c>
      <c r="S152" s="51">
        <v>0</v>
      </c>
      <c r="T152" s="51">
        <f t="shared" si="23"/>
        <v>100</v>
      </c>
      <c r="U152" s="51">
        <v>0</v>
      </c>
      <c r="V152" s="51">
        <v>0</v>
      </c>
      <c r="W152" s="51">
        <v>0</v>
      </c>
      <c r="X152" s="51">
        <v>0</v>
      </c>
      <c r="Y152" s="51">
        <v>0</v>
      </c>
      <c r="Z152" s="51">
        <f t="shared" si="24"/>
        <v>0</v>
      </c>
      <c r="AA152" s="51">
        <f t="shared" si="25"/>
        <v>0</v>
      </c>
      <c r="AB152" s="51">
        <f t="shared" si="26"/>
        <v>100</v>
      </c>
      <c r="AC152" s="51">
        <f t="shared" si="30"/>
        <v>50</v>
      </c>
      <c r="AD152" s="48">
        <f t="shared" si="31"/>
        <v>50</v>
      </c>
      <c r="AE152" s="48">
        <f t="shared" si="32"/>
        <v>50</v>
      </c>
      <c r="AG152" s="48">
        <f t="shared" si="27"/>
        <v>0</v>
      </c>
      <c r="AH152" s="48">
        <f t="shared" si="28"/>
        <v>50</v>
      </c>
      <c r="AJ152" s="48"/>
      <c r="AK152" s="48"/>
      <c r="AL152" s="48"/>
    </row>
    <row r="153" spans="1:38" ht="22.5" x14ac:dyDescent="0.25">
      <c r="A153" s="111">
        <f t="shared" si="29"/>
        <v>3700</v>
      </c>
      <c r="B153" s="100">
        <v>3780100</v>
      </c>
      <c r="C153" s="49" t="s">
        <v>258</v>
      </c>
      <c r="D153" s="50">
        <v>0</v>
      </c>
      <c r="E153" s="50">
        <v>0</v>
      </c>
      <c r="F153" s="50">
        <v>0</v>
      </c>
      <c r="G153" s="50">
        <v>0</v>
      </c>
      <c r="H153" s="50">
        <v>0</v>
      </c>
      <c r="I153" s="50">
        <v>0</v>
      </c>
      <c r="J153" s="50">
        <v>0</v>
      </c>
      <c r="K153" s="50">
        <v>0</v>
      </c>
      <c r="L153" s="50">
        <v>0</v>
      </c>
      <c r="M153" s="50">
        <v>100</v>
      </c>
      <c r="N153" s="50">
        <v>0</v>
      </c>
      <c r="O153" s="50">
        <v>0</v>
      </c>
      <c r="P153" s="50">
        <v>100</v>
      </c>
      <c r="Q153" s="48">
        <f>SUM($D153:K153)</f>
        <v>0</v>
      </c>
      <c r="R153" s="48">
        <f>SUM($D153:L153)</f>
        <v>0</v>
      </c>
      <c r="S153" s="51">
        <v>0</v>
      </c>
      <c r="T153" s="51">
        <f t="shared" si="23"/>
        <v>100</v>
      </c>
      <c r="U153" s="51">
        <v>0</v>
      </c>
      <c r="V153" s="51">
        <v>0</v>
      </c>
      <c r="W153" s="51">
        <v>0</v>
      </c>
      <c r="X153" s="51">
        <v>0</v>
      </c>
      <c r="Y153" s="51">
        <v>0</v>
      </c>
      <c r="Z153" s="51">
        <f t="shared" si="24"/>
        <v>0</v>
      </c>
      <c r="AA153" s="51">
        <f t="shared" si="25"/>
        <v>0</v>
      </c>
      <c r="AB153" s="51">
        <f t="shared" si="26"/>
        <v>100</v>
      </c>
      <c r="AC153" s="51">
        <f t="shared" si="30"/>
        <v>50</v>
      </c>
      <c r="AD153" s="48">
        <f t="shared" si="31"/>
        <v>50</v>
      </c>
      <c r="AE153" s="48">
        <f t="shared" si="32"/>
        <v>50</v>
      </c>
      <c r="AG153" s="48">
        <f t="shared" si="27"/>
        <v>0</v>
      </c>
      <c r="AH153" s="48">
        <f t="shared" si="28"/>
        <v>50</v>
      </c>
      <c r="AJ153" s="48"/>
      <c r="AK153" s="48"/>
      <c r="AL153" s="48"/>
    </row>
    <row r="154" spans="1:38" ht="22.5" x14ac:dyDescent="0.25">
      <c r="A154" s="111">
        <f t="shared" si="29"/>
        <v>3700</v>
      </c>
      <c r="B154" s="100">
        <v>3780200</v>
      </c>
      <c r="C154" s="49" t="s">
        <v>259</v>
      </c>
      <c r="D154" s="50">
        <v>0</v>
      </c>
      <c r="E154" s="50">
        <v>0</v>
      </c>
      <c r="F154" s="50">
        <v>0</v>
      </c>
      <c r="G154" s="50">
        <v>0</v>
      </c>
      <c r="H154" s="50">
        <v>0</v>
      </c>
      <c r="I154" s="50">
        <v>0</v>
      </c>
      <c r="J154" s="50">
        <v>0</v>
      </c>
      <c r="K154" s="50">
        <v>0</v>
      </c>
      <c r="L154" s="50">
        <v>0</v>
      </c>
      <c r="M154" s="50">
        <v>100</v>
      </c>
      <c r="N154" s="50">
        <v>0</v>
      </c>
      <c r="O154" s="50">
        <v>0</v>
      </c>
      <c r="P154" s="50">
        <v>100</v>
      </c>
      <c r="Q154" s="48">
        <f>SUM($D154:K154)</f>
        <v>0</v>
      </c>
      <c r="R154" s="48">
        <f>SUM($D154:L154)</f>
        <v>0</v>
      </c>
      <c r="S154" s="51">
        <v>0</v>
      </c>
      <c r="T154" s="51">
        <f t="shared" si="23"/>
        <v>100</v>
      </c>
      <c r="U154" s="51">
        <v>0</v>
      </c>
      <c r="V154" s="51">
        <v>0</v>
      </c>
      <c r="W154" s="51">
        <v>0</v>
      </c>
      <c r="X154" s="51">
        <v>0</v>
      </c>
      <c r="Y154" s="51">
        <v>0</v>
      </c>
      <c r="Z154" s="51">
        <f t="shared" si="24"/>
        <v>0</v>
      </c>
      <c r="AA154" s="51">
        <f t="shared" si="25"/>
        <v>0</v>
      </c>
      <c r="AB154" s="51">
        <f t="shared" si="26"/>
        <v>100</v>
      </c>
      <c r="AC154" s="51">
        <f t="shared" si="30"/>
        <v>50</v>
      </c>
      <c r="AD154" s="48">
        <f t="shared" si="31"/>
        <v>50</v>
      </c>
      <c r="AE154" s="48">
        <f t="shared" si="32"/>
        <v>50</v>
      </c>
      <c r="AG154" s="48">
        <f t="shared" si="27"/>
        <v>0</v>
      </c>
      <c r="AH154" s="48">
        <f t="shared" si="28"/>
        <v>50</v>
      </c>
      <c r="AJ154" s="48"/>
      <c r="AK154" s="48"/>
      <c r="AL154" s="48"/>
    </row>
    <row r="155" spans="1:38" ht="22.5" x14ac:dyDescent="0.25">
      <c r="A155" s="111">
        <f t="shared" si="29"/>
        <v>3700</v>
      </c>
      <c r="B155" s="100">
        <v>3790100</v>
      </c>
      <c r="C155" s="49" t="s">
        <v>260</v>
      </c>
      <c r="D155" s="50">
        <v>0</v>
      </c>
      <c r="E155" s="50">
        <v>0</v>
      </c>
      <c r="F155" s="50">
        <v>0</v>
      </c>
      <c r="G155" s="50">
        <v>0</v>
      </c>
      <c r="H155" s="50">
        <v>0</v>
      </c>
      <c r="I155" s="50">
        <v>0</v>
      </c>
      <c r="J155" s="50">
        <v>0</v>
      </c>
      <c r="K155" s="50">
        <v>0</v>
      </c>
      <c r="L155" s="50">
        <v>0</v>
      </c>
      <c r="M155" s="50">
        <v>150</v>
      </c>
      <c r="N155" s="50">
        <v>0</v>
      </c>
      <c r="O155" s="50">
        <v>0</v>
      </c>
      <c r="P155" s="50">
        <v>150</v>
      </c>
      <c r="Q155" s="48">
        <f>SUM($D155:K155)</f>
        <v>0</v>
      </c>
      <c r="R155" s="48">
        <f>SUM($D155:L155)</f>
        <v>0</v>
      </c>
      <c r="S155" s="51">
        <v>0</v>
      </c>
      <c r="T155" s="51">
        <f t="shared" si="23"/>
        <v>150</v>
      </c>
      <c r="U155" s="51">
        <v>0</v>
      </c>
      <c r="V155" s="51">
        <v>0</v>
      </c>
      <c r="W155" s="51">
        <v>0</v>
      </c>
      <c r="X155" s="51">
        <v>0</v>
      </c>
      <c r="Y155" s="51">
        <v>0</v>
      </c>
      <c r="Z155" s="51">
        <f t="shared" si="24"/>
        <v>0</v>
      </c>
      <c r="AA155" s="51">
        <f t="shared" si="25"/>
        <v>0</v>
      </c>
      <c r="AB155" s="51">
        <f t="shared" si="26"/>
        <v>150</v>
      </c>
      <c r="AC155" s="51">
        <f t="shared" si="30"/>
        <v>50</v>
      </c>
      <c r="AD155" s="48">
        <f t="shared" si="31"/>
        <v>50</v>
      </c>
      <c r="AE155" s="48">
        <f t="shared" si="32"/>
        <v>100</v>
      </c>
      <c r="AG155" s="48">
        <f t="shared" si="27"/>
        <v>0</v>
      </c>
      <c r="AH155" s="48">
        <f t="shared" si="28"/>
        <v>100</v>
      </c>
      <c r="AJ155" s="48"/>
      <c r="AK155" s="48"/>
      <c r="AL155" s="48"/>
    </row>
    <row r="156" spans="1:38" x14ac:dyDescent="0.25">
      <c r="A156" s="111">
        <f t="shared" si="29"/>
        <v>3800</v>
      </c>
      <c r="B156" s="100">
        <v>3810100</v>
      </c>
      <c r="C156" s="52" t="s">
        <v>261</v>
      </c>
      <c r="D156" s="50">
        <v>0</v>
      </c>
      <c r="E156" s="50">
        <v>0</v>
      </c>
      <c r="F156" s="50">
        <v>0</v>
      </c>
      <c r="G156" s="50">
        <v>0</v>
      </c>
      <c r="H156" s="50">
        <v>0</v>
      </c>
      <c r="I156" s="50">
        <v>0</v>
      </c>
      <c r="J156" s="50">
        <v>0</v>
      </c>
      <c r="K156" s="50">
        <v>0</v>
      </c>
      <c r="L156" s="50">
        <v>0</v>
      </c>
      <c r="M156" s="50">
        <v>150</v>
      </c>
      <c r="N156" s="50">
        <v>0</v>
      </c>
      <c r="O156" s="50">
        <v>0</v>
      </c>
      <c r="P156" s="50">
        <v>150</v>
      </c>
      <c r="Q156" s="48">
        <f>SUM($D156:K156)</f>
        <v>0</v>
      </c>
      <c r="R156" s="48">
        <f>SUM($D156:L156)</f>
        <v>0</v>
      </c>
      <c r="S156" s="51">
        <v>0</v>
      </c>
      <c r="T156" s="51">
        <f t="shared" si="23"/>
        <v>150</v>
      </c>
      <c r="U156" s="51">
        <v>0</v>
      </c>
      <c r="V156" s="51">
        <v>0</v>
      </c>
      <c r="W156" s="51">
        <v>0</v>
      </c>
      <c r="X156" s="51">
        <v>0</v>
      </c>
      <c r="Y156" s="51">
        <v>0</v>
      </c>
      <c r="Z156" s="51">
        <f t="shared" si="24"/>
        <v>0</v>
      </c>
      <c r="AA156" s="51">
        <f t="shared" si="25"/>
        <v>0</v>
      </c>
      <c r="AB156" s="51">
        <f t="shared" si="26"/>
        <v>150</v>
      </c>
      <c r="AC156" s="51">
        <f t="shared" si="30"/>
        <v>50</v>
      </c>
      <c r="AD156" s="48">
        <f t="shared" si="31"/>
        <v>50</v>
      </c>
      <c r="AE156" s="48">
        <f t="shared" si="32"/>
        <v>100</v>
      </c>
      <c r="AG156" s="48">
        <f t="shared" si="27"/>
        <v>0</v>
      </c>
      <c r="AH156" s="48">
        <f t="shared" si="28"/>
        <v>100</v>
      </c>
      <c r="AJ156" s="48"/>
      <c r="AK156" s="48"/>
      <c r="AL156" s="48"/>
    </row>
    <row r="157" spans="1:38" x14ac:dyDescent="0.25">
      <c r="A157" s="111">
        <f t="shared" si="29"/>
        <v>3800</v>
      </c>
      <c r="B157" s="100">
        <v>3820100</v>
      </c>
      <c r="C157" s="49" t="s">
        <v>262</v>
      </c>
      <c r="D157" s="50">
        <v>0</v>
      </c>
      <c r="E157" s="50">
        <v>0</v>
      </c>
      <c r="F157" s="50">
        <v>0</v>
      </c>
      <c r="G157" s="50">
        <v>1450</v>
      </c>
      <c r="H157" s="50">
        <v>1450</v>
      </c>
      <c r="I157" s="50">
        <v>0</v>
      </c>
      <c r="J157" s="50">
        <v>0</v>
      </c>
      <c r="K157" s="50">
        <v>0</v>
      </c>
      <c r="L157" s="50">
        <v>1450</v>
      </c>
      <c r="M157" s="50">
        <v>0</v>
      </c>
      <c r="N157" s="50">
        <v>1450</v>
      </c>
      <c r="O157" s="50">
        <v>1405</v>
      </c>
      <c r="P157" s="50">
        <v>7205</v>
      </c>
      <c r="Q157" s="48">
        <f>SUM($D157:K157)</f>
        <v>2900</v>
      </c>
      <c r="R157" s="48">
        <f>SUM($D157:L157)</f>
        <v>4350</v>
      </c>
      <c r="S157" s="51">
        <v>0</v>
      </c>
      <c r="T157" s="51">
        <f t="shared" si="23"/>
        <v>7205</v>
      </c>
      <c r="U157" s="51">
        <v>0</v>
      </c>
      <c r="V157" s="51">
        <v>0</v>
      </c>
      <c r="W157" s="51">
        <v>0</v>
      </c>
      <c r="X157" s="51">
        <v>0</v>
      </c>
      <c r="Y157" s="51">
        <v>913.22</v>
      </c>
      <c r="Z157" s="51">
        <f t="shared" si="24"/>
        <v>913.22</v>
      </c>
      <c r="AA157" s="51">
        <f t="shared" si="25"/>
        <v>3436.7799999999997</v>
      </c>
      <c r="AB157" s="51">
        <f t="shared" si="26"/>
        <v>6291.78</v>
      </c>
      <c r="AC157" s="54">
        <v>6291.78</v>
      </c>
      <c r="AD157" s="48">
        <f t="shared" si="31"/>
        <v>7205</v>
      </c>
      <c r="AE157" s="48">
        <f t="shared" si="32"/>
        <v>0</v>
      </c>
      <c r="AG157" s="48">
        <f t="shared" si="27"/>
        <v>0</v>
      </c>
      <c r="AH157" s="48">
        <f t="shared" si="28"/>
        <v>0</v>
      </c>
      <c r="AJ157" s="48"/>
      <c r="AK157" s="48"/>
      <c r="AL157" s="48"/>
    </row>
    <row r="158" spans="1:38" x14ac:dyDescent="0.25">
      <c r="A158" s="111">
        <f t="shared" si="29"/>
        <v>3800</v>
      </c>
      <c r="B158" s="100">
        <v>3830100</v>
      </c>
      <c r="C158" s="49" t="s">
        <v>263</v>
      </c>
      <c r="D158" s="50">
        <v>0</v>
      </c>
      <c r="E158" s="50">
        <v>0</v>
      </c>
      <c r="F158" s="50">
        <v>0</v>
      </c>
      <c r="G158" s="50">
        <v>0</v>
      </c>
      <c r="H158" s="50">
        <v>10000</v>
      </c>
      <c r="I158" s="50">
        <v>0</v>
      </c>
      <c r="J158" s="50">
        <v>0</v>
      </c>
      <c r="K158" s="50">
        <v>10000</v>
      </c>
      <c r="L158" s="50">
        <v>0</v>
      </c>
      <c r="M158" s="50">
        <v>0</v>
      </c>
      <c r="N158" s="50">
        <v>5000</v>
      </c>
      <c r="O158" s="50">
        <v>0</v>
      </c>
      <c r="P158" s="50">
        <v>25000</v>
      </c>
      <c r="Q158" s="48">
        <f>SUM($D158:K158)</f>
        <v>20000</v>
      </c>
      <c r="R158" s="48">
        <f>SUM($D158:L158)</f>
        <v>20000</v>
      </c>
      <c r="S158" s="51">
        <v>3107.93</v>
      </c>
      <c r="T158" s="51">
        <f t="shared" si="23"/>
        <v>28107.93</v>
      </c>
      <c r="U158" s="51">
        <v>0</v>
      </c>
      <c r="V158" s="51">
        <v>0</v>
      </c>
      <c r="W158" s="51">
        <v>0</v>
      </c>
      <c r="X158" s="51">
        <v>0</v>
      </c>
      <c r="Y158" s="51">
        <v>13107.93</v>
      </c>
      <c r="Z158" s="51">
        <f t="shared" si="24"/>
        <v>13107.93</v>
      </c>
      <c r="AA158" s="51">
        <f t="shared" si="25"/>
        <v>10000</v>
      </c>
      <c r="AB158" s="51">
        <f t="shared" si="26"/>
        <v>15000</v>
      </c>
      <c r="AC158" s="54">
        <v>18000</v>
      </c>
      <c r="AD158" s="48">
        <f t="shared" si="31"/>
        <v>31107.93</v>
      </c>
      <c r="AE158" s="48">
        <f t="shared" si="32"/>
        <v>-3000</v>
      </c>
      <c r="AG158" s="48">
        <f t="shared" si="27"/>
        <v>-3000</v>
      </c>
      <c r="AH158" s="48">
        <f t="shared" si="28"/>
        <v>0</v>
      </c>
      <c r="AJ158" s="48">
        <v>3000</v>
      </c>
      <c r="AK158" s="48"/>
      <c r="AL158" s="48"/>
    </row>
    <row r="159" spans="1:38" x14ac:dyDescent="0.25">
      <c r="A159" s="111">
        <f t="shared" si="29"/>
        <v>3800</v>
      </c>
      <c r="B159" s="100">
        <v>3840100</v>
      </c>
      <c r="C159" s="52" t="s">
        <v>264</v>
      </c>
      <c r="D159" s="50">
        <v>0</v>
      </c>
      <c r="E159" s="50">
        <v>0</v>
      </c>
      <c r="F159" s="50">
        <v>0</v>
      </c>
      <c r="G159" s="50">
        <v>0</v>
      </c>
      <c r="H159" s="50">
        <v>0</v>
      </c>
      <c r="I159" s="50">
        <v>0</v>
      </c>
      <c r="J159" s="50">
        <v>0</v>
      </c>
      <c r="K159" s="50">
        <v>0</v>
      </c>
      <c r="L159" s="50">
        <v>0</v>
      </c>
      <c r="M159" s="50">
        <v>100</v>
      </c>
      <c r="N159" s="50">
        <v>0</v>
      </c>
      <c r="O159" s="50">
        <v>0</v>
      </c>
      <c r="P159" s="50">
        <v>100</v>
      </c>
      <c r="Q159" s="48">
        <f>SUM($D159:K159)</f>
        <v>0</v>
      </c>
      <c r="R159" s="48">
        <f>SUM($D159:L159)</f>
        <v>0</v>
      </c>
      <c r="S159" s="51">
        <v>0</v>
      </c>
      <c r="T159" s="51">
        <f t="shared" si="23"/>
        <v>100</v>
      </c>
      <c r="U159" s="51">
        <v>0</v>
      </c>
      <c r="V159" s="51">
        <v>0</v>
      </c>
      <c r="W159" s="51">
        <v>0</v>
      </c>
      <c r="X159" s="51">
        <v>0</v>
      </c>
      <c r="Y159" s="51">
        <v>0</v>
      </c>
      <c r="Z159" s="51">
        <f t="shared" si="24"/>
        <v>0</v>
      </c>
      <c r="AA159" s="51">
        <f t="shared" si="25"/>
        <v>0</v>
      </c>
      <c r="AB159" s="51">
        <f t="shared" si="26"/>
        <v>100</v>
      </c>
      <c r="AC159" s="51">
        <f t="shared" si="30"/>
        <v>50</v>
      </c>
      <c r="AD159" s="48">
        <f t="shared" si="31"/>
        <v>50</v>
      </c>
      <c r="AE159" s="48">
        <f t="shared" si="32"/>
        <v>50</v>
      </c>
      <c r="AG159" s="48">
        <f t="shared" si="27"/>
        <v>0</v>
      </c>
      <c r="AH159" s="48">
        <f t="shared" si="28"/>
        <v>50</v>
      </c>
      <c r="AJ159" s="48"/>
      <c r="AK159" s="48"/>
      <c r="AL159" s="48"/>
    </row>
    <row r="160" spans="1:38" x14ac:dyDescent="0.25">
      <c r="A160" s="111">
        <f t="shared" si="29"/>
        <v>3800</v>
      </c>
      <c r="B160" s="100">
        <v>3850100</v>
      </c>
      <c r="C160" s="52" t="s">
        <v>265</v>
      </c>
      <c r="D160" s="50">
        <v>0</v>
      </c>
      <c r="E160" s="50">
        <v>2000</v>
      </c>
      <c r="F160" s="50">
        <v>0</v>
      </c>
      <c r="G160" s="50">
        <v>0</v>
      </c>
      <c r="H160" s="50">
        <v>2000</v>
      </c>
      <c r="I160" s="50">
        <v>0</v>
      </c>
      <c r="J160" s="50">
        <v>0</v>
      </c>
      <c r="K160" s="50">
        <v>2000</v>
      </c>
      <c r="L160" s="50">
        <v>0</v>
      </c>
      <c r="M160" s="50">
        <v>0</v>
      </c>
      <c r="N160" s="50">
        <v>2000</v>
      </c>
      <c r="O160" s="50">
        <v>2000</v>
      </c>
      <c r="P160" s="50">
        <v>10000</v>
      </c>
      <c r="Q160" s="48">
        <f>SUM($D160:K160)</f>
        <v>6000</v>
      </c>
      <c r="R160" s="48">
        <f>SUM($D160:L160)</f>
        <v>6000</v>
      </c>
      <c r="S160" s="51">
        <v>12000</v>
      </c>
      <c r="T160" s="51">
        <f t="shared" si="23"/>
        <v>22000</v>
      </c>
      <c r="U160" s="51">
        <v>0</v>
      </c>
      <c r="V160" s="51">
        <v>0</v>
      </c>
      <c r="W160" s="51">
        <v>0</v>
      </c>
      <c r="X160" s="51">
        <v>0</v>
      </c>
      <c r="Y160" s="51">
        <v>13684.02</v>
      </c>
      <c r="Z160" s="51">
        <f t="shared" si="24"/>
        <v>13684.02</v>
      </c>
      <c r="AA160" s="51">
        <f t="shared" si="25"/>
        <v>4315.9799999999996</v>
      </c>
      <c r="AB160" s="51">
        <f t="shared" si="26"/>
        <v>8315.98</v>
      </c>
      <c r="AC160" s="54">
        <v>8315.98</v>
      </c>
      <c r="AD160" s="48">
        <f t="shared" si="31"/>
        <v>22000</v>
      </c>
      <c r="AE160" s="48">
        <f t="shared" si="32"/>
        <v>0</v>
      </c>
      <c r="AG160" s="48">
        <f t="shared" si="27"/>
        <v>0</v>
      </c>
      <c r="AH160" s="48">
        <f t="shared" si="28"/>
        <v>0</v>
      </c>
      <c r="AJ160" s="48"/>
      <c r="AK160" s="48"/>
      <c r="AL160" s="48"/>
    </row>
    <row r="161" spans="1:38" ht="22.5" x14ac:dyDescent="0.25">
      <c r="A161" s="111">
        <f t="shared" si="29"/>
        <v>3900</v>
      </c>
      <c r="B161" s="100">
        <v>3920100</v>
      </c>
      <c r="C161" s="49" t="s">
        <v>266</v>
      </c>
      <c r="D161" s="50">
        <v>0</v>
      </c>
      <c r="E161" s="50">
        <v>0</v>
      </c>
      <c r="F161" s="50">
        <v>0</v>
      </c>
      <c r="G161" s="50">
        <v>0</v>
      </c>
      <c r="H161" s="50">
        <v>0</v>
      </c>
      <c r="I161" s="50">
        <v>0</v>
      </c>
      <c r="J161" s="50">
        <v>0</v>
      </c>
      <c r="K161" s="50">
        <v>0</v>
      </c>
      <c r="L161" s="50">
        <v>0</v>
      </c>
      <c r="M161" s="50">
        <v>100</v>
      </c>
      <c r="N161" s="50">
        <v>0</v>
      </c>
      <c r="O161" s="50">
        <v>0</v>
      </c>
      <c r="P161" s="50">
        <v>100</v>
      </c>
      <c r="Q161" s="48">
        <f>SUM($D161:K161)</f>
        <v>0</v>
      </c>
      <c r="R161" s="48">
        <f>SUM($D161:L161)</f>
        <v>0</v>
      </c>
      <c r="S161" s="51">
        <v>0</v>
      </c>
      <c r="T161" s="51">
        <f t="shared" si="23"/>
        <v>100</v>
      </c>
      <c r="U161" s="51">
        <v>0</v>
      </c>
      <c r="V161" s="51">
        <v>0</v>
      </c>
      <c r="W161" s="51">
        <v>0</v>
      </c>
      <c r="X161" s="51">
        <v>0</v>
      </c>
      <c r="Y161" s="51">
        <v>0</v>
      </c>
      <c r="Z161" s="51">
        <f t="shared" si="24"/>
        <v>0</v>
      </c>
      <c r="AA161" s="51">
        <f t="shared" si="25"/>
        <v>0</v>
      </c>
      <c r="AB161" s="51">
        <f t="shared" si="26"/>
        <v>100</v>
      </c>
      <c r="AC161" s="51">
        <f t="shared" si="30"/>
        <v>50</v>
      </c>
      <c r="AD161" s="48">
        <f t="shared" si="31"/>
        <v>50</v>
      </c>
      <c r="AE161" s="48">
        <f t="shared" si="32"/>
        <v>50</v>
      </c>
      <c r="AG161" s="48">
        <f t="shared" si="27"/>
        <v>0</v>
      </c>
      <c r="AH161" s="48">
        <f t="shared" si="28"/>
        <v>50</v>
      </c>
      <c r="AJ161" s="48"/>
      <c r="AK161" s="48"/>
      <c r="AL161" s="48"/>
    </row>
    <row r="162" spans="1:38" x14ac:dyDescent="0.25">
      <c r="A162" s="111">
        <f t="shared" si="29"/>
        <v>3900</v>
      </c>
      <c r="B162" s="100">
        <v>3920200</v>
      </c>
      <c r="C162" s="49" t="s">
        <v>267</v>
      </c>
      <c r="D162" s="50">
        <v>0</v>
      </c>
      <c r="E162" s="50">
        <v>0</v>
      </c>
      <c r="F162" s="50">
        <v>0</v>
      </c>
      <c r="G162" s="50">
        <v>0</v>
      </c>
      <c r="H162" s="50">
        <v>0</v>
      </c>
      <c r="I162" s="50">
        <v>0</v>
      </c>
      <c r="J162" s="50">
        <v>0</v>
      </c>
      <c r="K162" s="50">
        <v>0</v>
      </c>
      <c r="L162" s="50">
        <v>0</v>
      </c>
      <c r="M162" s="50">
        <v>100</v>
      </c>
      <c r="N162" s="50">
        <v>0</v>
      </c>
      <c r="O162" s="50">
        <v>0</v>
      </c>
      <c r="P162" s="50">
        <v>100</v>
      </c>
      <c r="Q162" s="48">
        <f>SUM($D162:K162)</f>
        <v>0</v>
      </c>
      <c r="R162" s="48">
        <f>SUM($D162:L162)</f>
        <v>0</v>
      </c>
      <c r="S162" s="51">
        <v>14917.89</v>
      </c>
      <c r="T162" s="51">
        <f t="shared" si="23"/>
        <v>15017.89</v>
      </c>
      <c r="U162" s="51">
        <v>0</v>
      </c>
      <c r="V162" s="51">
        <v>0</v>
      </c>
      <c r="W162" s="51">
        <v>0</v>
      </c>
      <c r="X162" s="51">
        <v>0</v>
      </c>
      <c r="Y162" s="51">
        <v>743.89</v>
      </c>
      <c r="Z162" s="51">
        <f t="shared" si="24"/>
        <v>743.89</v>
      </c>
      <c r="AA162" s="51">
        <f t="shared" si="25"/>
        <v>14174</v>
      </c>
      <c r="AB162" s="51">
        <f t="shared" si="26"/>
        <v>14274</v>
      </c>
      <c r="AC162" s="54">
        <v>28000</v>
      </c>
      <c r="AD162" s="48">
        <f t="shared" si="31"/>
        <v>28743.89</v>
      </c>
      <c r="AE162" s="48">
        <f t="shared" si="32"/>
        <v>-13726</v>
      </c>
      <c r="AG162" s="48">
        <f t="shared" si="27"/>
        <v>-13726</v>
      </c>
      <c r="AH162" s="48">
        <f t="shared" si="28"/>
        <v>0</v>
      </c>
      <c r="AJ162" s="48">
        <v>13726</v>
      </c>
      <c r="AK162" s="48"/>
      <c r="AL162" s="48"/>
    </row>
    <row r="163" spans="1:38" ht="22.5" x14ac:dyDescent="0.25">
      <c r="A163" s="111">
        <f t="shared" si="29"/>
        <v>3900</v>
      </c>
      <c r="B163" s="100">
        <v>3980100</v>
      </c>
      <c r="C163" s="49" t="s">
        <v>268</v>
      </c>
      <c r="D163" s="50">
        <v>0</v>
      </c>
      <c r="E163" s="50">
        <v>0</v>
      </c>
      <c r="F163" s="50">
        <v>0</v>
      </c>
      <c r="G163" s="50">
        <v>0</v>
      </c>
      <c r="H163" s="50">
        <v>0</v>
      </c>
      <c r="I163" s="50">
        <v>0</v>
      </c>
      <c r="J163" s="50">
        <v>0</v>
      </c>
      <c r="K163" s="50">
        <v>0</v>
      </c>
      <c r="L163" s="50">
        <v>0</v>
      </c>
      <c r="M163" s="50">
        <v>100</v>
      </c>
      <c r="N163" s="50">
        <v>0</v>
      </c>
      <c r="O163" s="50">
        <v>0</v>
      </c>
      <c r="P163" s="50">
        <v>100</v>
      </c>
      <c r="Q163" s="48">
        <f>SUM($D163:K163)</f>
        <v>0</v>
      </c>
      <c r="R163" s="48">
        <f>SUM($D163:L163)</f>
        <v>0</v>
      </c>
      <c r="S163" s="51">
        <v>0</v>
      </c>
      <c r="T163" s="51">
        <f t="shared" si="23"/>
        <v>100</v>
      </c>
      <c r="U163" s="51">
        <v>0</v>
      </c>
      <c r="V163" s="51">
        <v>0</v>
      </c>
      <c r="W163" s="51">
        <v>0</v>
      </c>
      <c r="X163" s="51">
        <v>0</v>
      </c>
      <c r="Y163" s="51">
        <v>0</v>
      </c>
      <c r="Z163" s="51">
        <f t="shared" si="24"/>
        <v>0</v>
      </c>
      <c r="AA163" s="51">
        <f t="shared" si="25"/>
        <v>0</v>
      </c>
      <c r="AB163" s="51">
        <f t="shared" si="26"/>
        <v>100</v>
      </c>
      <c r="AC163" s="51">
        <f t="shared" si="30"/>
        <v>50</v>
      </c>
      <c r="AD163" s="48">
        <f t="shared" si="31"/>
        <v>50</v>
      </c>
      <c r="AE163" s="48">
        <f t="shared" si="32"/>
        <v>50</v>
      </c>
      <c r="AG163" s="48">
        <f t="shared" si="27"/>
        <v>0</v>
      </c>
      <c r="AH163" s="48">
        <f t="shared" si="28"/>
        <v>50</v>
      </c>
      <c r="AJ163" s="48"/>
      <c r="AK163" s="48"/>
      <c r="AL163" s="48"/>
    </row>
    <row r="164" spans="1:38" x14ac:dyDescent="0.25">
      <c r="A164" s="111">
        <f t="shared" si="29"/>
        <v>3900</v>
      </c>
      <c r="B164" s="100">
        <v>3990100</v>
      </c>
      <c r="C164" s="52" t="s">
        <v>269</v>
      </c>
      <c r="D164" s="50">
        <v>0</v>
      </c>
      <c r="E164" s="50">
        <v>0</v>
      </c>
      <c r="F164" s="50">
        <v>0</v>
      </c>
      <c r="G164" s="50">
        <v>0</v>
      </c>
      <c r="H164" s="50">
        <v>0</v>
      </c>
      <c r="I164" s="50">
        <v>0</v>
      </c>
      <c r="J164" s="50">
        <v>0</v>
      </c>
      <c r="K164" s="50">
        <v>0</v>
      </c>
      <c r="L164" s="50">
        <v>0</v>
      </c>
      <c r="M164" s="50">
        <v>100</v>
      </c>
      <c r="N164" s="50">
        <v>0</v>
      </c>
      <c r="O164" s="50">
        <v>0</v>
      </c>
      <c r="P164" s="50">
        <v>100</v>
      </c>
      <c r="Q164" s="48">
        <f>SUM($D164:K164)</f>
        <v>0</v>
      </c>
      <c r="R164" s="48">
        <f>SUM($D164:L164)</f>
        <v>0</v>
      </c>
      <c r="S164" s="51">
        <v>0</v>
      </c>
      <c r="T164" s="51">
        <f t="shared" si="23"/>
        <v>100</v>
      </c>
      <c r="U164" s="51">
        <v>0</v>
      </c>
      <c r="V164" s="51">
        <v>0</v>
      </c>
      <c r="W164" s="51">
        <v>0</v>
      </c>
      <c r="X164" s="51">
        <v>0</v>
      </c>
      <c r="Y164" s="51">
        <v>0</v>
      </c>
      <c r="Z164" s="51">
        <f t="shared" si="24"/>
        <v>0</v>
      </c>
      <c r="AA164" s="51">
        <f t="shared" si="25"/>
        <v>0</v>
      </c>
      <c r="AB164" s="51">
        <f t="shared" si="26"/>
        <v>100</v>
      </c>
      <c r="AC164" s="51">
        <f t="shared" si="30"/>
        <v>50</v>
      </c>
      <c r="AD164" s="48">
        <f t="shared" si="31"/>
        <v>50</v>
      </c>
      <c r="AE164" s="48">
        <f t="shared" si="32"/>
        <v>50</v>
      </c>
      <c r="AG164" s="48">
        <f t="shared" si="27"/>
        <v>0</v>
      </c>
      <c r="AH164" s="48">
        <f t="shared" si="28"/>
        <v>50</v>
      </c>
      <c r="AJ164" s="48"/>
      <c r="AK164" s="48"/>
      <c r="AL164" s="48"/>
    </row>
    <row r="165" spans="1:38" ht="22.5" x14ac:dyDescent="0.25">
      <c r="A165" s="111">
        <f t="shared" si="29"/>
        <v>5000</v>
      </c>
      <c r="B165" s="99">
        <v>50000</v>
      </c>
      <c r="C165" s="46" t="s">
        <v>270</v>
      </c>
      <c r="D165" s="47">
        <f t="shared" ref="D165:P165" si="33">SUM(D166:D188)</f>
        <v>0</v>
      </c>
      <c r="E165" s="47">
        <f t="shared" si="33"/>
        <v>447500</v>
      </c>
      <c r="F165" s="47">
        <f t="shared" si="33"/>
        <v>206500</v>
      </c>
      <c r="G165" s="47">
        <f t="shared" si="33"/>
        <v>15000</v>
      </c>
      <c r="H165" s="47">
        <f t="shared" si="33"/>
        <v>39500</v>
      </c>
      <c r="I165" s="47">
        <f t="shared" si="33"/>
        <v>35000</v>
      </c>
      <c r="J165" s="47">
        <f t="shared" si="33"/>
        <v>0</v>
      </c>
      <c r="K165" s="47">
        <f t="shared" si="33"/>
        <v>9000</v>
      </c>
      <c r="L165" s="47">
        <f t="shared" si="33"/>
        <v>58904</v>
      </c>
      <c r="M165" s="47">
        <f t="shared" si="33"/>
        <v>500</v>
      </c>
      <c r="N165" s="47">
        <f t="shared" si="33"/>
        <v>60500</v>
      </c>
      <c r="O165" s="47">
        <f t="shared" si="33"/>
        <v>0</v>
      </c>
      <c r="P165" s="47">
        <f t="shared" si="33"/>
        <v>872404</v>
      </c>
      <c r="Q165" s="48">
        <f>SUM($D165:K165)</f>
        <v>752500</v>
      </c>
      <c r="R165" s="48">
        <f>SUM($D165:L165)</f>
        <v>811404</v>
      </c>
      <c r="S165" s="47">
        <f t="shared" ref="S165:AE165" si="34">SUM(S166:S188)</f>
        <v>372382.2</v>
      </c>
      <c r="T165" s="47">
        <f t="shared" si="34"/>
        <v>1244786.2</v>
      </c>
      <c r="U165" s="47">
        <f t="shared" si="34"/>
        <v>0</v>
      </c>
      <c r="V165" s="47">
        <f t="shared" si="34"/>
        <v>0</v>
      </c>
      <c r="W165" s="47">
        <f t="shared" si="34"/>
        <v>0</v>
      </c>
      <c r="X165" s="47">
        <f t="shared" si="34"/>
        <v>645763.86</v>
      </c>
      <c r="Y165" s="47">
        <f t="shared" si="34"/>
        <v>77112.959999999992</v>
      </c>
      <c r="Z165" s="47">
        <f t="shared" si="34"/>
        <v>722876.82</v>
      </c>
      <c r="AA165" s="47">
        <f t="shared" si="34"/>
        <v>460909.37999999995</v>
      </c>
      <c r="AB165" s="47">
        <f t="shared" si="34"/>
        <v>521909.37999999995</v>
      </c>
      <c r="AC165" s="47">
        <f t="shared" si="34"/>
        <v>959200</v>
      </c>
      <c r="AD165" s="47">
        <f t="shared" si="34"/>
        <v>1682076.8199999998</v>
      </c>
      <c r="AE165" s="47">
        <f t="shared" si="34"/>
        <v>-437290.62</v>
      </c>
      <c r="AG165" s="48">
        <f t="shared" si="27"/>
        <v>-437290.62</v>
      </c>
      <c r="AH165" s="48">
        <f t="shared" si="28"/>
        <v>0</v>
      </c>
      <c r="AJ165" s="48">
        <v>437290.62</v>
      </c>
      <c r="AK165" s="48"/>
      <c r="AL165" s="48"/>
    </row>
    <row r="166" spans="1:38" x14ac:dyDescent="0.25">
      <c r="A166" s="111">
        <f t="shared" si="29"/>
        <v>5100</v>
      </c>
      <c r="B166" s="100">
        <v>5110700</v>
      </c>
      <c r="C166" s="52" t="s">
        <v>271</v>
      </c>
      <c r="D166" s="50">
        <v>0</v>
      </c>
      <c r="E166" s="50">
        <v>0</v>
      </c>
      <c r="F166" s="50">
        <v>50000</v>
      </c>
      <c r="G166" s="50">
        <v>0</v>
      </c>
      <c r="H166" s="50">
        <v>0</v>
      </c>
      <c r="I166" s="50">
        <v>0</v>
      </c>
      <c r="J166" s="50">
        <v>0</v>
      </c>
      <c r="K166" s="50">
        <v>0</v>
      </c>
      <c r="L166" s="50">
        <v>0</v>
      </c>
      <c r="M166" s="50">
        <v>0</v>
      </c>
      <c r="N166" s="50">
        <v>0</v>
      </c>
      <c r="O166" s="50">
        <v>0</v>
      </c>
      <c r="P166" s="50">
        <v>50000</v>
      </c>
      <c r="Q166" s="48">
        <f>SUM($D166:K166)</f>
        <v>50000</v>
      </c>
      <c r="R166" s="48">
        <f>SUM($D166:L166)</f>
        <v>50000</v>
      </c>
      <c r="S166" s="51">
        <v>347970</v>
      </c>
      <c r="T166" s="51">
        <f t="shared" si="23"/>
        <v>397970</v>
      </c>
      <c r="U166" s="51">
        <v>0</v>
      </c>
      <c r="V166" s="51">
        <v>0</v>
      </c>
      <c r="W166" s="51">
        <v>0</v>
      </c>
      <c r="X166" s="51">
        <v>330507.62</v>
      </c>
      <c r="Y166" s="51">
        <v>5900</v>
      </c>
      <c r="Z166" s="51">
        <f t="shared" si="24"/>
        <v>336407.62</v>
      </c>
      <c r="AA166" s="51">
        <f t="shared" si="25"/>
        <v>61562.380000000005</v>
      </c>
      <c r="AB166" s="51">
        <f t="shared" si="26"/>
        <v>61562.380000000005</v>
      </c>
      <c r="AC166" s="54">
        <v>122000</v>
      </c>
      <c r="AD166" s="48">
        <f t="shared" si="31"/>
        <v>458407.62</v>
      </c>
      <c r="AE166" s="48">
        <f t="shared" si="32"/>
        <v>-60437.619999999995</v>
      </c>
      <c r="AG166" s="48">
        <f t="shared" si="27"/>
        <v>-60437.619999999995</v>
      </c>
      <c r="AH166" s="48">
        <f t="shared" si="28"/>
        <v>0</v>
      </c>
      <c r="AJ166" s="48">
        <v>60437.62</v>
      </c>
      <c r="AK166" s="48"/>
      <c r="AL166" s="48"/>
    </row>
    <row r="167" spans="1:38" ht="22.5" x14ac:dyDescent="0.25">
      <c r="A167" s="111">
        <f t="shared" si="29"/>
        <v>5100</v>
      </c>
      <c r="B167" s="100">
        <v>5120100</v>
      </c>
      <c r="C167" s="49" t="s">
        <v>272</v>
      </c>
      <c r="D167" s="50">
        <v>0</v>
      </c>
      <c r="E167" s="50">
        <v>0</v>
      </c>
      <c r="F167" s="50">
        <v>20000</v>
      </c>
      <c r="G167" s="50">
        <v>0</v>
      </c>
      <c r="H167" s="50">
        <v>0</v>
      </c>
      <c r="I167" s="50">
        <v>0</v>
      </c>
      <c r="J167" s="50">
        <v>0</v>
      </c>
      <c r="K167" s="50">
        <v>0</v>
      </c>
      <c r="L167" s="50">
        <v>0</v>
      </c>
      <c r="M167" s="50">
        <v>0</v>
      </c>
      <c r="N167" s="50">
        <v>0</v>
      </c>
      <c r="O167" s="50">
        <v>0</v>
      </c>
      <c r="P167" s="50">
        <v>20000</v>
      </c>
      <c r="Q167" s="48">
        <f>SUM($D167:K167)</f>
        <v>20000</v>
      </c>
      <c r="R167" s="48">
        <f>SUM($D167:L167)</f>
        <v>20000</v>
      </c>
      <c r="S167" s="51">
        <v>0</v>
      </c>
      <c r="T167" s="51">
        <f t="shared" si="23"/>
        <v>20000</v>
      </c>
      <c r="U167" s="51">
        <v>0</v>
      </c>
      <c r="V167" s="51">
        <v>0</v>
      </c>
      <c r="W167" s="51">
        <v>0</v>
      </c>
      <c r="X167" s="51">
        <v>0</v>
      </c>
      <c r="Y167" s="51">
        <v>0</v>
      </c>
      <c r="Z167" s="51">
        <f t="shared" si="24"/>
        <v>0</v>
      </c>
      <c r="AA167" s="51">
        <f t="shared" si="25"/>
        <v>20000</v>
      </c>
      <c r="AB167" s="51">
        <f t="shared" si="26"/>
        <v>20000</v>
      </c>
      <c r="AC167" s="54">
        <v>20000</v>
      </c>
      <c r="AD167" s="48">
        <f t="shared" si="31"/>
        <v>20000</v>
      </c>
      <c r="AE167" s="48">
        <f t="shared" si="32"/>
        <v>0</v>
      </c>
      <c r="AG167" s="48">
        <f t="shared" si="27"/>
        <v>0</v>
      </c>
      <c r="AH167" s="48">
        <f t="shared" si="28"/>
        <v>0</v>
      </c>
      <c r="AJ167" s="48"/>
      <c r="AK167" s="48"/>
      <c r="AL167" s="48"/>
    </row>
    <row r="168" spans="1:38" ht="33.75" x14ac:dyDescent="0.25">
      <c r="A168" s="111">
        <f t="shared" si="29"/>
        <v>5100</v>
      </c>
      <c r="B168" s="100">
        <v>5130100</v>
      </c>
      <c r="C168" s="49" t="s">
        <v>273</v>
      </c>
      <c r="D168" s="50">
        <v>0</v>
      </c>
      <c r="E168" s="50">
        <v>0</v>
      </c>
      <c r="F168" s="50">
        <v>0</v>
      </c>
      <c r="G168" s="50">
        <v>0</v>
      </c>
      <c r="H168" s="50">
        <v>0</v>
      </c>
      <c r="I168" s="50">
        <v>0</v>
      </c>
      <c r="J168" s="50">
        <v>0</v>
      </c>
      <c r="K168" s="50">
        <v>0</v>
      </c>
      <c r="L168" s="50">
        <v>0</v>
      </c>
      <c r="M168" s="50">
        <v>0</v>
      </c>
      <c r="N168" s="50">
        <v>16000</v>
      </c>
      <c r="O168" s="50">
        <v>0</v>
      </c>
      <c r="P168" s="50">
        <v>16000</v>
      </c>
      <c r="Q168" s="48">
        <f>SUM($D168:K168)</f>
        <v>0</v>
      </c>
      <c r="R168" s="48">
        <f>SUM($D168:L168)</f>
        <v>0</v>
      </c>
      <c r="S168" s="51">
        <v>0</v>
      </c>
      <c r="T168" s="51">
        <f t="shared" si="23"/>
        <v>16000</v>
      </c>
      <c r="U168" s="51">
        <v>0</v>
      </c>
      <c r="V168" s="51">
        <v>0</v>
      </c>
      <c r="W168" s="51">
        <v>0</v>
      </c>
      <c r="X168" s="51">
        <v>0</v>
      </c>
      <c r="Y168" s="51">
        <v>0</v>
      </c>
      <c r="Z168" s="51">
        <f t="shared" si="24"/>
        <v>0</v>
      </c>
      <c r="AA168" s="51">
        <f t="shared" si="25"/>
        <v>0</v>
      </c>
      <c r="AB168" s="51">
        <f t="shared" si="26"/>
        <v>16000</v>
      </c>
      <c r="AC168" s="51"/>
      <c r="AD168" s="48">
        <f t="shared" si="31"/>
        <v>0</v>
      </c>
      <c r="AE168" s="48">
        <f t="shared" si="32"/>
        <v>16000</v>
      </c>
      <c r="AG168" s="48">
        <f t="shared" si="27"/>
        <v>0</v>
      </c>
      <c r="AH168" s="48">
        <f t="shared" si="28"/>
        <v>16000</v>
      </c>
      <c r="AJ168" s="48"/>
      <c r="AK168" s="48"/>
      <c r="AL168" s="48">
        <v>16000</v>
      </c>
    </row>
    <row r="169" spans="1:38" x14ac:dyDescent="0.25">
      <c r="A169" s="111">
        <f t="shared" si="29"/>
        <v>5100</v>
      </c>
      <c r="B169" s="100">
        <v>5150300</v>
      </c>
      <c r="C169" s="52" t="s">
        <v>274</v>
      </c>
      <c r="D169" s="50">
        <v>0</v>
      </c>
      <c r="E169" s="50">
        <v>50000</v>
      </c>
      <c r="F169" s="50">
        <v>0</v>
      </c>
      <c r="G169" s="50">
        <v>0</v>
      </c>
      <c r="H169" s="50">
        <v>0</v>
      </c>
      <c r="I169" s="50">
        <v>0</v>
      </c>
      <c r="J169" s="50">
        <v>0</v>
      </c>
      <c r="K169" s="50">
        <v>0</v>
      </c>
      <c r="L169" s="50">
        <v>0</v>
      </c>
      <c r="M169" s="50">
        <v>0</v>
      </c>
      <c r="N169" s="50">
        <v>0</v>
      </c>
      <c r="O169" s="50">
        <v>0</v>
      </c>
      <c r="P169" s="50">
        <v>50000</v>
      </c>
      <c r="Q169" s="48">
        <f>SUM($D169:K169)</f>
        <v>50000</v>
      </c>
      <c r="R169" s="48">
        <f>SUM($D169:L169)</f>
        <v>50000</v>
      </c>
      <c r="S169" s="51">
        <v>304220</v>
      </c>
      <c r="T169" s="51">
        <f t="shared" si="23"/>
        <v>354220</v>
      </c>
      <c r="U169" s="51">
        <v>0</v>
      </c>
      <c r="V169" s="51">
        <v>0</v>
      </c>
      <c r="W169" s="51">
        <v>0</v>
      </c>
      <c r="X169" s="51">
        <v>307475.28000000003</v>
      </c>
      <c r="Y169" s="51">
        <v>0</v>
      </c>
      <c r="Z169" s="51">
        <f t="shared" si="24"/>
        <v>307475.28000000003</v>
      </c>
      <c r="AA169" s="51">
        <f t="shared" si="25"/>
        <v>46744.719999999972</v>
      </c>
      <c r="AB169" s="51">
        <f t="shared" si="26"/>
        <v>46744.719999999972</v>
      </c>
      <c r="AC169" s="54">
        <v>55000</v>
      </c>
      <c r="AD169" s="48">
        <f t="shared" si="31"/>
        <v>362475.28</v>
      </c>
      <c r="AE169" s="48">
        <f t="shared" si="32"/>
        <v>-8255.2800000000279</v>
      </c>
      <c r="AG169" s="48">
        <f t="shared" si="27"/>
        <v>-8255.2800000000279</v>
      </c>
      <c r="AH169" s="48">
        <f t="shared" si="28"/>
        <v>0</v>
      </c>
      <c r="AJ169" s="48">
        <v>8255.2800000000007</v>
      </c>
      <c r="AK169" s="48"/>
      <c r="AL169" s="48"/>
    </row>
    <row r="170" spans="1:38" x14ac:dyDescent="0.25">
      <c r="A170" s="111">
        <f t="shared" si="29"/>
        <v>5100</v>
      </c>
      <c r="B170" s="100">
        <v>5150400</v>
      </c>
      <c r="C170" s="49" t="s">
        <v>275</v>
      </c>
      <c r="D170" s="50">
        <v>0</v>
      </c>
      <c r="E170" s="50">
        <v>0</v>
      </c>
      <c r="F170" s="50">
        <v>10000</v>
      </c>
      <c r="G170" s="50">
        <v>0</v>
      </c>
      <c r="H170" s="50">
        <v>9000</v>
      </c>
      <c r="I170" s="50">
        <v>0</v>
      </c>
      <c r="J170" s="50">
        <v>0</v>
      </c>
      <c r="K170" s="50">
        <v>9000</v>
      </c>
      <c r="L170" s="50">
        <v>0</v>
      </c>
      <c r="M170" s="50">
        <v>0</v>
      </c>
      <c r="N170" s="50">
        <v>0</v>
      </c>
      <c r="O170" s="50">
        <v>0</v>
      </c>
      <c r="P170" s="50">
        <v>28000</v>
      </c>
      <c r="Q170" s="48">
        <f>SUM($D170:K170)</f>
        <v>28000</v>
      </c>
      <c r="R170" s="48">
        <f>SUM($D170:L170)</f>
        <v>28000</v>
      </c>
      <c r="S170" s="51">
        <v>0</v>
      </c>
      <c r="T170" s="51">
        <f t="shared" si="23"/>
        <v>28000</v>
      </c>
      <c r="U170" s="51">
        <v>0</v>
      </c>
      <c r="V170" s="51">
        <v>0</v>
      </c>
      <c r="W170" s="51">
        <v>0</v>
      </c>
      <c r="X170" s="51">
        <v>0</v>
      </c>
      <c r="Y170" s="51">
        <v>0</v>
      </c>
      <c r="Z170" s="51">
        <f t="shared" si="24"/>
        <v>0</v>
      </c>
      <c r="AA170" s="51">
        <f t="shared" si="25"/>
        <v>28000</v>
      </c>
      <c r="AB170" s="51">
        <f t="shared" si="26"/>
        <v>28000</v>
      </c>
      <c r="AC170" s="51"/>
      <c r="AD170" s="48">
        <f t="shared" si="31"/>
        <v>0</v>
      </c>
      <c r="AE170" s="48">
        <f t="shared" si="32"/>
        <v>28000</v>
      </c>
      <c r="AG170" s="48">
        <f t="shared" si="27"/>
        <v>0</v>
      </c>
      <c r="AH170" s="48">
        <f t="shared" si="28"/>
        <v>28000</v>
      </c>
      <c r="AJ170" s="48"/>
      <c r="AK170" s="48"/>
      <c r="AL170" s="48">
        <v>28000</v>
      </c>
    </row>
    <row r="171" spans="1:38" x14ac:dyDescent="0.25">
      <c r="A171" s="111">
        <f t="shared" si="29"/>
        <v>5100</v>
      </c>
      <c r="B171" s="100">
        <v>5190100</v>
      </c>
      <c r="C171" s="49" t="s">
        <v>276</v>
      </c>
      <c r="D171" s="50">
        <v>0</v>
      </c>
      <c r="E171" s="50">
        <v>35000</v>
      </c>
      <c r="F171" s="50">
        <v>0</v>
      </c>
      <c r="G171" s="50">
        <v>0</v>
      </c>
      <c r="H171" s="50">
        <v>0</v>
      </c>
      <c r="I171" s="50">
        <v>0</v>
      </c>
      <c r="J171" s="50">
        <v>0</v>
      </c>
      <c r="K171" s="50">
        <v>0</v>
      </c>
      <c r="L171" s="50">
        <v>0</v>
      </c>
      <c r="M171" s="50">
        <v>0</v>
      </c>
      <c r="N171" s="50">
        <v>15000</v>
      </c>
      <c r="O171" s="50">
        <v>0</v>
      </c>
      <c r="P171" s="50">
        <v>50000</v>
      </c>
      <c r="Q171" s="48">
        <f>SUM($D171:K171)</f>
        <v>35000</v>
      </c>
      <c r="R171" s="48">
        <f>SUM($D171:L171)</f>
        <v>35000</v>
      </c>
      <c r="S171" s="51">
        <v>-12000</v>
      </c>
      <c r="T171" s="51">
        <f t="shared" si="23"/>
        <v>38000</v>
      </c>
      <c r="U171" s="51">
        <v>0</v>
      </c>
      <c r="V171" s="51">
        <v>0</v>
      </c>
      <c r="W171" s="51">
        <v>0</v>
      </c>
      <c r="X171" s="51">
        <v>0</v>
      </c>
      <c r="Y171" s="51">
        <v>0</v>
      </c>
      <c r="Z171" s="51">
        <f t="shared" si="24"/>
        <v>0</v>
      </c>
      <c r="AA171" s="51">
        <f t="shared" si="25"/>
        <v>23000</v>
      </c>
      <c r="AB171" s="51">
        <f t="shared" si="26"/>
        <v>38000</v>
      </c>
      <c r="AC171" s="51"/>
      <c r="AD171" s="48">
        <f t="shared" si="31"/>
        <v>0</v>
      </c>
      <c r="AE171" s="48">
        <f t="shared" si="32"/>
        <v>38000</v>
      </c>
      <c r="AG171" s="48">
        <f t="shared" si="27"/>
        <v>0</v>
      </c>
      <c r="AH171" s="48">
        <f t="shared" si="28"/>
        <v>38000</v>
      </c>
      <c r="AJ171" s="48"/>
      <c r="AK171" s="48">
        <v>38000</v>
      </c>
      <c r="AL171" s="48">
        <v>23000</v>
      </c>
    </row>
    <row r="172" spans="1:38" x14ac:dyDescent="0.25">
      <c r="A172" s="111">
        <f t="shared" si="29"/>
        <v>5100</v>
      </c>
      <c r="B172" s="100">
        <v>5190200</v>
      </c>
      <c r="C172" s="49" t="s">
        <v>277</v>
      </c>
      <c r="D172" s="50">
        <v>0</v>
      </c>
      <c r="E172" s="50">
        <v>0</v>
      </c>
      <c r="F172" s="50">
        <v>12000</v>
      </c>
      <c r="G172" s="50">
        <v>0</v>
      </c>
      <c r="H172" s="50">
        <v>0</v>
      </c>
      <c r="I172" s="50">
        <v>0</v>
      </c>
      <c r="J172" s="50">
        <v>0</v>
      </c>
      <c r="K172" s="50">
        <v>0</v>
      </c>
      <c r="L172" s="50">
        <v>0</v>
      </c>
      <c r="M172" s="50">
        <v>0</v>
      </c>
      <c r="N172" s="50">
        <v>0</v>
      </c>
      <c r="O172" s="50">
        <v>0</v>
      </c>
      <c r="P172" s="50">
        <v>12000</v>
      </c>
      <c r="Q172" s="48">
        <f>SUM($D172:K172)</f>
        <v>12000</v>
      </c>
      <c r="R172" s="48">
        <f>SUM($D172:L172)</f>
        <v>12000</v>
      </c>
      <c r="S172" s="51">
        <v>0</v>
      </c>
      <c r="T172" s="51">
        <f t="shared" si="23"/>
        <v>12000</v>
      </c>
      <c r="U172" s="51">
        <v>0</v>
      </c>
      <c r="V172" s="51">
        <v>0</v>
      </c>
      <c r="W172" s="51">
        <v>0</v>
      </c>
      <c r="X172" s="51">
        <v>0</v>
      </c>
      <c r="Y172" s="51">
        <v>0</v>
      </c>
      <c r="Z172" s="51">
        <f t="shared" si="24"/>
        <v>0</v>
      </c>
      <c r="AA172" s="51">
        <f t="shared" si="25"/>
        <v>12000</v>
      </c>
      <c r="AB172" s="51">
        <f t="shared" si="26"/>
        <v>12000</v>
      </c>
      <c r="AC172" s="51"/>
      <c r="AD172" s="48">
        <f t="shared" si="31"/>
        <v>0</v>
      </c>
      <c r="AE172" s="48">
        <f t="shared" si="32"/>
        <v>12000</v>
      </c>
      <c r="AG172" s="48">
        <f t="shared" si="27"/>
        <v>0</v>
      </c>
      <c r="AH172" s="48">
        <f t="shared" si="28"/>
        <v>12000</v>
      </c>
      <c r="AJ172" s="48"/>
      <c r="AK172" s="48">
        <v>12000</v>
      </c>
      <c r="AL172" s="48">
        <v>12000</v>
      </c>
    </row>
    <row r="173" spans="1:38" ht="22.5" x14ac:dyDescent="0.25">
      <c r="A173" s="111">
        <f t="shared" si="29"/>
        <v>5100</v>
      </c>
      <c r="B173" s="100">
        <v>5190300</v>
      </c>
      <c r="C173" s="49" t="s">
        <v>278</v>
      </c>
      <c r="D173" s="50">
        <v>0</v>
      </c>
      <c r="E173" s="50">
        <v>0</v>
      </c>
      <c r="F173" s="50">
        <v>6000</v>
      </c>
      <c r="G173" s="50">
        <v>0</v>
      </c>
      <c r="H173" s="50">
        <v>0</v>
      </c>
      <c r="I173" s="50">
        <v>0</v>
      </c>
      <c r="J173" s="50">
        <v>0</v>
      </c>
      <c r="K173" s="50">
        <v>0</v>
      </c>
      <c r="L173" s="50">
        <v>3000</v>
      </c>
      <c r="M173" s="50">
        <v>0</v>
      </c>
      <c r="N173" s="50">
        <v>0</v>
      </c>
      <c r="O173" s="50">
        <v>0</v>
      </c>
      <c r="P173" s="50">
        <v>9000</v>
      </c>
      <c r="Q173" s="48">
        <f>SUM($D173:K173)</f>
        <v>6000</v>
      </c>
      <c r="R173" s="48">
        <f>SUM($D173:L173)</f>
        <v>9000</v>
      </c>
      <c r="S173" s="51">
        <v>0</v>
      </c>
      <c r="T173" s="51">
        <f t="shared" si="23"/>
        <v>9000</v>
      </c>
      <c r="U173" s="51">
        <v>0</v>
      </c>
      <c r="V173" s="51">
        <v>0</v>
      </c>
      <c r="W173" s="51">
        <v>0</v>
      </c>
      <c r="X173" s="51">
        <v>0</v>
      </c>
      <c r="Y173" s="51">
        <v>0</v>
      </c>
      <c r="Z173" s="51">
        <f t="shared" si="24"/>
        <v>0</v>
      </c>
      <c r="AA173" s="51">
        <f t="shared" si="25"/>
        <v>9000</v>
      </c>
      <c r="AB173" s="51">
        <f t="shared" si="26"/>
        <v>9000</v>
      </c>
      <c r="AC173" s="51"/>
      <c r="AD173" s="48">
        <f t="shared" si="31"/>
        <v>0</v>
      </c>
      <c r="AE173" s="48">
        <f t="shared" si="32"/>
        <v>9000</v>
      </c>
      <c r="AG173" s="48">
        <f t="shared" si="27"/>
        <v>0</v>
      </c>
      <c r="AH173" s="48">
        <f t="shared" si="28"/>
        <v>9000</v>
      </c>
      <c r="AJ173" s="48"/>
      <c r="AK173" s="48"/>
      <c r="AL173" s="48">
        <v>9000</v>
      </c>
    </row>
    <row r="174" spans="1:38" ht="22.5" x14ac:dyDescent="0.25">
      <c r="A174" s="111">
        <f t="shared" si="29"/>
        <v>5100</v>
      </c>
      <c r="B174" s="100">
        <v>5190600</v>
      </c>
      <c r="C174" s="49" t="s">
        <v>279</v>
      </c>
      <c r="D174" s="50">
        <v>0</v>
      </c>
      <c r="E174" s="50">
        <v>0</v>
      </c>
      <c r="F174" s="50">
        <v>15000</v>
      </c>
      <c r="G174" s="50">
        <v>0</v>
      </c>
      <c r="H174" s="50">
        <v>0</v>
      </c>
      <c r="I174" s="50">
        <v>0</v>
      </c>
      <c r="J174" s="50">
        <v>0</v>
      </c>
      <c r="K174" s="50">
        <v>0</v>
      </c>
      <c r="L174" s="50">
        <v>0</v>
      </c>
      <c r="M174" s="50">
        <v>0</v>
      </c>
      <c r="N174" s="50">
        <v>5000</v>
      </c>
      <c r="O174" s="50">
        <v>0</v>
      </c>
      <c r="P174" s="50">
        <v>20000</v>
      </c>
      <c r="Q174" s="48">
        <f>SUM($D174:K174)</f>
        <v>15000</v>
      </c>
      <c r="R174" s="48">
        <f>SUM($D174:L174)</f>
        <v>15000</v>
      </c>
      <c r="S174" s="51">
        <v>0</v>
      </c>
      <c r="T174" s="51">
        <f t="shared" si="23"/>
        <v>20000</v>
      </c>
      <c r="U174" s="51">
        <v>0</v>
      </c>
      <c r="V174" s="51">
        <v>0</v>
      </c>
      <c r="W174" s="51">
        <v>0</v>
      </c>
      <c r="X174" s="51">
        <v>0</v>
      </c>
      <c r="Y174" s="51">
        <v>0</v>
      </c>
      <c r="Z174" s="51">
        <f t="shared" si="24"/>
        <v>0</v>
      </c>
      <c r="AA174" s="51">
        <f t="shared" si="25"/>
        <v>15000</v>
      </c>
      <c r="AB174" s="51">
        <f t="shared" si="26"/>
        <v>20000</v>
      </c>
      <c r="AC174" s="51"/>
      <c r="AD174" s="48">
        <f t="shared" si="31"/>
        <v>0</v>
      </c>
      <c r="AE174" s="48">
        <f t="shared" si="32"/>
        <v>20000</v>
      </c>
      <c r="AG174" s="48">
        <f t="shared" si="27"/>
        <v>0</v>
      </c>
      <c r="AH174" s="48">
        <f t="shared" si="28"/>
        <v>20000</v>
      </c>
      <c r="AJ174" s="48"/>
      <c r="AK174" s="48">
        <v>11544.67</v>
      </c>
      <c r="AL174" s="48">
        <v>15000</v>
      </c>
    </row>
    <row r="175" spans="1:38" x14ac:dyDescent="0.25">
      <c r="A175" s="111">
        <f t="shared" si="29"/>
        <v>5100</v>
      </c>
      <c r="B175" s="100">
        <v>5190700</v>
      </c>
      <c r="C175" s="49" t="s">
        <v>280</v>
      </c>
      <c r="D175" s="50">
        <v>0</v>
      </c>
      <c r="E175" s="50">
        <v>2500</v>
      </c>
      <c r="F175" s="50">
        <v>2500</v>
      </c>
      <c r="G175" s="50">
        <v>0</v>
      </c>
      <c r="H175" s="50">
        <v>0</v>
      </c>
      <c r="I175" s="50">
        <v>0</v>
      </c>
      <c r="J175" s="50">
        <v>0</v>
      </c>
      <c r="K175" s="50">
        <v>0</v>
      </c>
      <c r="L175" s="50">
        <v>0</v>
      </c>
      <c r="M175" s="50">
        <v>0</v>
      </c>
      <c r="N175" s="50">
        <v>0</v>
      </c>
      <c r="O175" s="50">
        <v>0</v>
      </c>
      <c r="P175" s="50">
        <v>5000</v>
      </c>
      <c r="Q175" s="48">
        <f>SUM($D175:K175)</f>
        <v>5000</v>
      </c>
      <c r="R175" s="48">
        <f>SUM($D175:L175)</f>
        <v>5000</v>
      </c>
      <c r="S175" s="51">
        <v>0</v>
      </c>
      <c r="T175" s="51">
        <f t="shared" si="23"/>
        <v>5000</v>
      </c>
      <c r="U175" s="51">
        <v>0</v>
      </c>
      <c r="V175" s="51">
        <v>0</v>
      </c>
      <c r="W175" s="51">
        <v>0</v>
      </c>
      <c r="X175" s="51">
        <v>0</v>
      </c>
      <c r="Y175" s="51">
        <v>0</v>
      </c>
      <c r="Z175" s="51">
        <f t="shared" si="24"/>
        <v>0</v>
      </c>
      <c r="AA175" s="51">
        <f t="shared" si="25"/>
        <v>5000</v>
      </c>
      <c r="AB175" s="51">
        <f t="shared" si="26"/>
        <v>5000</v>
      </c>
      <c r="AC175" s="51"/>
      <c r="AD175" s="48">
        <f t="shared" si="31"/>
        <v>0</v>
      </c>
      <c r="AE175" s="48">
        <f t="shared" si="32"/>
        <v>5000</v>
      </c>
      <c r="AG175" s="48">
        <f t="shared" si="27"/>
        <v>0</v>
      </c>
      <c r="AH175" s="48">
        <f t="shared" si="28"/>
        <v>5000</v>
      </c>
      <c r="AJ175" s="48"/>
      <c r="AK175" s="48"/>
      <c r="AL175" s="48">
        <v>5000</v>
      </c>
    </row>
    <row r="176" spans="1:38" x14ac:dyDescent="0.25">
      <c r="A176" s="111">
        <f t="shared" si="29"/>
        <v>5100</v>
      </c>
      <c r="B176" s="100">
        <v>5190800</v>
      </c>
      <c r="C176" s="52" t="s">
        <v>281</v>
      </c>
      <c r="D176" s="50">
        <v>0</v>
      </c>
      <c r="E176" s="50">
        <v>30000</v>
      </c>
      <c r="F176" s="50">
        <v>0</v>
      </c>
      <c r="G176" s="50">
        <v>0</v>
      </c>
      <c r="H176" s="50">
        <v>10000</v>
      </c>
      <c r="I176" s="50">
        <v>0</v>
      </c>
      <c r="J176" s="50">
        <v>0</v>
      </c>
      <c r="K176" s="50">
        <v>0</v>
      </c>
      <c r="L176" s="50">
        <v>0</v>
      </c>
      <c r="M176" s="50">
        <v>0</v>
      </c>
      <c r="N176" s="50">
        <v>10000</v>
      </c>
      <c r="O176" s="50">
        <v>0</v>
      </c>
      <c r="P176" s="50">
        <v>50000</v>
      </c>
      <c r="Q176" s="48">
        <f>SUM($D176:K176)</f>
        <v>40000</v>
      </c>
      <c r="R176" s="48">
        <f>SUM($D176:L176)</f>
        <v>40000</v>
      </c>
      <c r="S176" s="51">
        <v>0</v>
      </c>
      <c r="T176" s="51">
        <f t="shared" si="23"/>
        <v>50000</v>
      </c>
      <c r="U176" s="51">
        <v>0</v>
      </c>
      <c r="V176" s="51">
        <v>0</v>
      </c>
      <c r="W176" s="51">
        <v>0</v>
      </c>
      <c r="X176" s="51">
        <v>0</v>
      </c>
      <c r="Y176" s="51">
        <v>0</v>
      </c>
      <c r="Z176" s="51">
        <f t="shared" si="24"/>
        <v>0</v>
      </c>
      <c r="AA176" s="51">
        <f t="shared" si="25"/>
        <v>40000</v>
      </c>
      <c r="AB176" s="51">
        <f t="shared" si="26"/>
        <v>50000</v>
      </c>
      <c r="AC176" s="54">
        <v>44200</v>
      </c>
      <c r="AD176" s="48">
        <f t="shared" si="31"/>
        <v>44200</v>
      </c>
      <c r="AE176" s="48">
        <f t="shared" si="32"/>
        <v>5800</v>
      </c>
      <c r="AG176" s="48">
        <f t="shared" si="27"/>
        <v>0</v>
      </c>
      <c r="AH176" s="48">
        <f t="shared" si="28"/>
        <v>5800</v>
      </c>
      <c r="AJ176" s="48"/>
      <c r="AK176" s="48"/>
      <c r="AL176" s="48"/>
    </row>
    <row r="177" spans="1:38" x14ac:dyDescent="0.25">
      <c r="A177" s="111">
        <f t="shared" si="29"/>
        <v>5200</v>
      </c>
      <c r="B177" s="100">
        <v>5210100</v>
      </c>
      <c r="C177" s="49" t="s">
        <v>282</v>
      </c>
      <c r="D177" s="50">
        <v>0</v>
      </c>
      <c r="E177" s="50">
        <v>0</v>
      </c>
      <c r="F177" s="50">
        <v>35000</v>
      </c>
      <c r="G177" s="50">
        <v>0</v>
      </c>
      <c r="H177" s="50">
        <v>15000</v>
      </c>
      <c r="I177" s="50">
        <v>0</v>
      </c>
      <c r="J177" s="50">
        <v>0</v>
      </c>
      <c r="K177" s="50">
        <v>0</v>
      </c>
      <c r="L177" s="50">
        <v>0</v>
      </c>
      <c r="M177" s="50">
        <v>0</v>
      </c>
      <c r="N177" s="50">
        <v>0</v>
      </c>
      <c r="O177" s="50">
        <v>0</v>
      </c>
      <c r="P177" s="50">
        <v>50000</v>
      </c>
      <c r="Q177" s="48">
        <f>SUM($D177:K177)</f>
        <v>50000</v>
      </c>
      <c r="R177" s="48">
        <f>SUM($D177:L177)</f>
        <v>50000</v>
      </c>
      <c r="S177" s="51">
        <v>0</v>
      </c>
      <c r="T177" s="51">
        <f t="shared" si="23"/>
        <v>50000</v>
      </c>
      <c r="U177" s="51">
        <v>0</v>
      </c>
      <c r="V177" s="51">
        <v>0</v>
      </c>
      <c r="W177" s="51">
        <v>0</v>
      </c>
      <c r="X177" s="51">
        <v>7780.96</v>
      </c>
      <c r="Y177" s="51">
        <v>9999</v>
      </c>
      <c r="Z177" s="51">
        <f t="shared" si="24"/>
        <v>17779.96</v>
      </c>
      <c r="AA177" s="51">
        <f t="shared" si="25"/>
        <v>32220.04</v>
      </c>
      <c r="AB177" s="51">
        <f t="shared" si="26"/>
        <v>32220.04</v>
      </c>
      <c r="AC177" s="54">
        <v>17000</v>
      </c>
      <c r="AD177" s="48">
        <f t="shared" si="31"/>
        <v>34779.96</v>
      </c>
      <c r="AE177" s="48">
        <f t="shared" si="32"/>
        <v>15220.04</v>
      </c>
      <c r="AG177" s="48">
        <f t="shared" si="27"/>
        <v>0</v>
      </c>
      <c r="AH177" s="48">
        <f t="shared" si="28"/>
        <v>15220.04</v>
      </c>
      <c r="AJ177" s="48"/>
      <c r="AK177" s="48"/>
      <c r="AL177" s="48"/>
    </row>
    <row r="178" spans="1:38" x14ac:dyDescent="0.25">
      <c r="A178" s="111">
        <f t="shared" si="29"/>
        <v>5200</v>
      </c>
      <c r="B178" s="100">
        <v>5230100</v>
      </c>
      <c r="C178" s="49" t="s">
        <v>283</v>
      </c>
      <c r="D178" s="50">
        <v>0</v>
      </c>
      <c r="E178" s="50">
        <v>25000</v>
      </c>
      <c r="F178" s="50">
        <v>10000</v>
      </c>
      <c r="G178" s="50">
        <v>15000</v>
      </c>
      <c r="H178" s="50">
        <v>0</v>
      </c>
      <c r="I178" s="50">
        <v>0</v>
      </c>
      <c r="J178" s="50">
        <v>0</v>
      </c>
      <c r="K178" s="50">
        <v>0</v>
      </c>
      <c r="L178" s="50">
        <v>0</v>
      </c>
      <c r="M178" s="50">
        <v>0</v>
      </c>
      <c r="N178" s="50">
        <v>0</v>
      </c>
      <c r="O178" s="50">
        <v>0</v>
      </c>
      <c r="P178" s="50">
        <v>50000</v>
      </c>
      <c r="Q178" s="48">
        <f>SUM($D178:K178)</f>
        <v>50000</v>
      </c>
      <c r="R178" s="48">
        <f>SUM($D178:L178)</f>
        <v>50000</v>
      </c>
      <c r="S178" s="51">
        <v>0</v>
      </c>
      <c r="T178" s="51">
        <f t="shared" si="23"/>
        <v>50000</v>
      </c>
      <c r="U178" s="51">
        <v>0</v>
      </c>
      <c r="V178" s="51">
        <v>0</v>
      </c>
      <c r="W178" s="51">
        <v>0</v>
      </c>
      <c r="X178" s="51">
        <v>0</v>
      </c>
      <c r="Y178" s="51">
        <v>0</v>
      </c>
      <c r="Z178" s="51">
        <f t="shared" si="24"/>
        <v>0</v>
      </c>
      <c r="AA178" s="51">
        <f t="shared" si="25"/>
        <v>50000</v>
      </c>
      <c r="AB178" s="51">
        <f t="shared" si="26"/>
        <v>50000</v>
      </c>
      <c r="AC178" s="54">
        <v>130000</v>
      </c>
      <c r="AD178" s="48">
        <f t="shared" si="31"/>
        <v>130000</v>
      </c>
      <c r="AE178" s="48">
        <f t="shared" si="32"/>
        <v>-80000</v>
      </c>
      <c r="AG178" s="48">
        <f t="shared" si="27"/>
        <v>-80000</v>
      </c>
      <c r="AH178" s="48">
        <f t="shared" si="28"/>
        <v>0</v>
      </c>
      <c r="AJ178" s="48">
        <v>80000</v>
      </c>
      <c r="AK178" s="48"/>
      <c r="AL178" s="48"/>
    </row>
    <row r="179" spans="1:38" x14ac:dyDescent="0.25">
      <c r="A179" s="111">
        <f t="shared" si="29"/>
        <v>5400</v>
      </c>
      <c r="B179" s="100">
        <v>5410100</v>
      </c>
      <c r="C179" s="49" t="s">
        <v>284</v>
      </c>
      <c r="D179" s="50">
        <v>0</v>
      </c>
      <c r="E179" s="50">
        <v>300000</v>
      </c>
      <c r="F179" s="50">
        <v>0</v>
      </c>
      <c r="G179" s="50">
        <v>0</v>
      </c>
      <c r="H179" s="50">
        <v>0</v>
      </c>
      <c r="I179" s="50">
        <v>0</v>
      </c>
      <c r="J179" s="50">
        <v>0</v>
      </c>
      <c r="K179" s="50">
        <v>0</v>
      </c>
      <c r="L179" s="50">
        <v>0</v>
      </c>
      <c r="M179" s="50">
        <v>0</v>
      </c>
      <c r="N179" s="50">
        <v>0</v>
      </c>
      <c r="O179" s="50">
        <v>0</v>
      </c>
      <c r="P179" s="50">
        <v>300000</v>
      </c>
      <c r="Q179" s="48">
        <f>SUM($D179:K179)</f>
        <v>300000</v>
      </c>
      <c r="R179" s="48">
        <f>SUM($D179:L179)</f>
        <v>300000</v>
      </c>
      <c r="S179" s="51">
        <v>-300000</v>
      </c>
      <c r="T179" s="51">
        <f t="shared" si="23"/>
        <v>0</v>
      </c>
      <c r="U179" s="51">
        <v>0</v>
      </c>
      <c r="V179" s="51">
        <v>0</v>
      </c>
      <c r="W179" s="51">
        <v>0</v>
      </c>
      <c r="X179" s="51">
        <v>0</v>
      </c>
      <c r="Y179" s="51">
        <v>0</v>
      </c>
      <c r="Z179" s="51">
        <f t="shared" si="24"/>
        <v>0</v>
      </c>
      <c r="AA179" s="51">
        <f t="shared" si="25"/>
        <v>0</v>
      </c>
      <c r="AB179" s="51">
        <f t="shared" si="26"/>
        <v>0</v>
      </c>
      <c r="AC179" s="54">
        <v>550000</v>
      </c>
      <c r="AD179" s="48">
        <f t="shared" si="31"/>
        <v>550000</v>
      </c>
      <c r="AE179" s="48">
        <f t="shared" si="32"/>
        <v>-550000</v>
      </c>
      <c r="AG179" s="48">
        <f t="shared" si="27"/>
        <v>-550000</v>
      </c>
      <c r="AH179" s="48">
        <f t="shared" si="28"/>
        <v>0</v>
      </c>
      <c r="AJ179" s="48">
        <v>550000</v>
      </c>
      <c r="AK179" s="48"/>
      <c r="AL179" s="48"/>
    </row>
    <row r="180" spans="1:38" x14ac:dyDescent="0.25">
      <c r="A180" s="111">
        <f t="shared" si="29"/>
        <v>5400</v>
      </c>
      <c r="B180" s="100">
        <v>5420100</v>
      </c>
      <c r="C180" s="52" t="s">
        <v>285</v>
      </c>
      <c r="D180" s="50">
        <v>0</v>
      </c>
      <c r="E180" s="50">
        <v>0</v>
      </c>
      <c r="F180" s="50">
        <v>0</v>
      </c>
      <c r="G180" s="50">
        <v>0</v>
      </c>
      <c r="H180" s="50">
        <v>0</v>
      </c>
      <c r="I180" s="50">
        <v>0</v>
      </c>
      <c r="J180" s="50">
        <v>0</v>
      </c>
      <c r="K180" s="50">
        <v>0</v>
      </c>
      <c r="L180" s="50">
        <v>0</v>
      </c>
      <c r="M180" s="50">
        <v>0</v>
      </c>
      <c r="N180" s="50">
        <v>14500</v>
      </c>
      <c r="O180" s="50">
        <v>0</v>
      </c>
      <c r="P180" s="50">
        <v>14500</v>
      </c>
      <c r="Q180" s="48">
        <f>SUM($D180:K180)</f>
        <v>0</v>
      </c>
      <c r="R180" s="48">
        <f>SUM($D180:L180)</f>
        <v>0</v>
      </c>
      <c r="S180" s="51">
        <v>0</v>
      </c>
      <c r="T180" s="51">
        <f t="shared" si="23"/>
        <v>14500</v>
      </c>
      <c r="U180" s="51">
        <v>0</v>
      </c>
      <c r="V180" s="51">
        <v>0</v>
      </c>
      <c r="W180" s="51">
        <v>0</v>
      </c>
      <c r="X180" s="51">
        <v>0</v>
      </c>
      <c r="Y180" s="51">
        <v>0</v>
      </c>
      <c r="Z180" s="51">
        <f t="shared" si="24"/>
        <v>0</v>
      </c>
      <c r="AA180" s="51">
        <f t="shared" si="25"/>
        <v>0</v>
      </c>
      <c r="AB180" s="51">
        <f t="shared" si="26"/>
        <v>14500</v>
      </c>
      <c r="AC180" s="51"/>
      <c r="AD180" s="48">
        <f t="shared" si="31"/>
        <v>0</v>
      </c>
      <c r="AE180" s="48">
        <f t="shared" si="32"/>
        <v>14500</v>
      </c>
      <c r="AG180" s="48">
        <f t="shared" si="27"/>
        <v>0</v>
      </c>
      <c r="AH180" s="48">
        <f t="shared" si="28"/>
        <v>14500</v>
      </c>
      <c r="AJ180" s="48"/>
      <c r="AK180" s="48"/>
      <c r="AL180" s="48"/>
    </row>
    <row r="181" spans="1:38" x14ac:dyDescent="0.25">
      <c r="A181" s="111">
        <f t="shared" si="29"/>
        <v>5400</v>
      </c>
      <c r="B181" s="100">
        <v>5490100</v>
      </c>
      <c r="C181" s="49" t="s">
        <v>286</v>
      </c>
      <c r="D181" s="50">
        <v>0</v>
      </c>
      <c r="E181" s="50">
        <v>0</v>
      </c>
      <c r="F181" s="50">
        <v>0</v>
      </c>
      <c r="G181" s="50">
        <v>0</v>
      </c>
      <c r="H181" s="50">
        <v>0</v>
      </c>
      <c r="I181" s="50">
        <v>0</v>
      </c>
      <c r="J181" s="50">
        <v>0</v>
      </c>
      <c r="K181" s="50">
        <v>0</v>
      </c>
      <c r="L181" s="50">
        <v>0</v>
      </c>
      <c r="M181" s="50">
        <v>500</v>
      </c>
      <c r="N181" s="50">
        <v>0</v>
      </c>
      <c r="O181" s="50">
        <v>0</v>
      </c>
      <c r="P181" s="50">
        <v>500</v>
      </c>
      <c r="Q181" s="48">
        <f>SUM($D181:K181)</f>
        <v>0</v>
      </c>
      <c r="R181" s="48">
        <f>SUM($D181:L181)</f>
        <v>0</v>
      </c>
      <c r="S181" s="51">
        <v>0</v>
      </c>
      <c r="T181" s="51">
        <f t="shared" si="23"/>
        <v>500</v>
      </c>
      <c r="U181" s="51">
        <v>0</v>
      </c>
      <c r="V181" s="51">
        <v>0</v>
      </c>
      <c r="W181" s="51">
        <v>0</v>
      </c>
      <c r="X181" s="51">
        <v>0</v>
      </c>
      <c r="Y181" s="51">
        <v>0</v>
      </c>
      <c r="Z181" s="51">
        <f t="shared" si="24"/>
        <v>0</v>
      </c>
      <c r="AA181" s="51">
        <f t="shared" si="25"/>
        <v>0</v>
      </c>
      <c r="AB181" s="51">
        <f t="shared" si="26"/>
        <v>500</v>
      </c>
      <c r="AC181" s="51"/>
      <c r="AD181" s="48">
        <f t="shared" si="31"/>
        <v>0</v>
      </c>
      <c r="AE181" s="48">
        <f t="shared" si="32"/>
        <v>500</v>
      </c>
      <c r="AG181" s="48">
        <f t="shared" si="27"/>
        <v>0</v>
      </c>
      <c r="AH181" s="48">
        <f t="shared" si="28"/>
        <v>500</v>
      </c>
      <c r="AJ181" s="48"/>
      <c r="AK181" s="48"/>
      <c r="AL181" s="48"/>
    </row>
    <row r="182" spans="1:38" x14ac:dyDescent="0.25">
      <c r="A182" s="111">
        <f t="shared" si="29"/>
        <v>5600</v>
      </c>
      <c r="B182" s="100">
        <v>5640100</v>
      </c>
      <c r="C182" s="49" t="s">
        <v>287</v>
      </c>
      <c r="D182" s="50">
        <v>0</v>
      </c>
      <c r="E182" s="50">
        <v>0</v>
      </c>
      <c r="F182" s="50">
        <v>0</v>
      </c>
      <c r="G182" s="50">
        <v>0</v>
      </c>
      <c r="H182" s="50">
        <v>5500</v>
      </c>
      <c r="I182" s="50">
        <v>0</v>
      </c>
      <c r="J182" s="50">
        <v>0</v>
      </c>
      <c r="K182" s="50">
        <v>0</v>
      </c>
      <c r="L182" s="50">
        <v>0</v>
      </c>
      <c r="M182" s="50">
        <v>0</v>
      </c>
      <c r="N182" s="50">
        <v>0</v>
      </c>
      <c r="O182" s="50">
        <v>0</v>
      </c>
      <c r="P182" s="50">
        <v>5500</v>
      </c>
      <c r="Q182" s="48">
        <f>SUM($D182:K182)</f>
        <v>5500</v>
      </c>
      <c r="R182" s="48">
        <f>SUM($D182:L182)</f>
        <v>5500</v>
      </c>
      <c r="S182" s="51">
        <v>0</v>
      </c>
      <c r="T182" s="51">
        <f t="shared" si="23"/>
        <v>5500</v>
      </c>
      <c r="U182" s="51">
        <v>0</v>
      </c>
      <c r="V182" s="51">
        <v>0</v>
      </c>
      <c r="W182" s="51">
        <v>0</v>
      </c>
      <c r="X182" s="51">
        <v>0</v>
      </c>
      <c r="Y182" s="51">
        <v>0</v>
      </c>
      <c r="Z182" s="51">
        <f t="shared" si="24"/>
        <v>0</v>
      </c>
      <c r="AA182" s="51">
        <f t="shared" si="25"/>
        <v>5500</v>
      </c>
      <c r="AB182" s="51">
        <f t="shared" si="26"/>
        <v>5500</v>
      </c>
      <c r="AC182" s="51"/>
      <c r="AD182" s="48">
        <f t="shared" si="31"/>
        <v>0</v>
      </c>
      <c r="AE182" s="48">
        <f t="shared" si="32"/>
        <v>5500</v>
      </c>
      <c r="AG182" s="48">
        <f t="shared" si="27"/>
        <v>0</v>
      </c>
      <c r="AH182" s="48">
        <f t="shared" si="28"/>
        <v>5500</v>
      </c>
      <c r="AJ182" s="48"/>
      <c r="AK182" s="48"/>
      <c r="AL182" s="48"/>
    </row>
    <row r="183" spans="1:38" x14ac:dyDescent="0.25">
      <c r="A183" s="111">
        <f t="shared" si="29"/>
        <v>5600</v>
      </c>
      <c r="B183" s="100">
        <v>5650200</v>
      </c>
      <c r="C183" s="52" t="s">
        <v>288</v>
      </c>
      <c r="D183" s="50">
        <v>0</v>
      </c>
      <c r="E183" s="50">
        <v>5000</v>
      </c>
      <c r="F183" s="50">
        <v>0</v>
      </c>
      <c r="G183" s="50">
        <v>0</v>
      </c>
      <c r="H183" s="50">
        <v>0</v>
      </c>
      <c r="I183" s="50">
        <v>0</v>
      </c>
      <c r="J183" s="50">
        <v>0</v>
      </c>
      <c r="K183" s="50">
        <v>0</v>
      </c>
      <c r="L183" s="50">
        <v>0</v>
      </c>
      <c r="M183" s="50">
        <v>0</v>
      </c>
      <c r="N183" s="50">
        <v>0</v>
      </c>
      <c r="O183" s="50">
        <v>0</v>
      </c>
      <c r="P183" s="50">
        <v>5000</v>
      </c>
      <c r="Q183" s="48">
        <f>SUM($D183:K183)</f>
        <v>5000</v>
      </c>
      <c r="R183" s="48">
        <f>SUM($D183:L183)</f>
        <v>5000</v>
      </c>
      <c r="S183" s="51">
        <v>57192.2</v>
      </c>
      <c r="T183" s="51">
        <f t="shared" si="23"/>
        <v>62192.2</v>
      </c>
      <c r="U183" s="51">
        <v>0</v>
      </c>
      <c r="V183" s="51">
        <v>0</v>
      </c>
      <c r="W183" s="51">
        <v>0</v>
      </c>
      <c r="X183" s="51">
        <v>0</v>
      </c>
      <c r="Y183" s="51">
        <v>61213.96</v>
      </c>
      <c r="Z183" s="51">
        <f t="shared" si="24"/>
        <v>61213.96</v>
      </c>
      <c r="AA183" s="51">
        <f t="shared" si="25"/>
        <v>978.23999999999796</v>
      </c>
      <c r="AB183" s="51">
        <f t="shared" si="26"/>
        <v>978.23999999999796</v>
      </c>
      <c r="AC183" s="51"/>
      <c r="AD183" s="48">
        <f t="shared" si="31"/>
        <v>61213.96</v>
      </c>
      <c r="AE183" s="48">
        <f t="shared" si="32"/>
        <v>978.23999999999796</v>
      </c>
      <c r="AG183" s="48">
        <f t="shared" si="27"/>
        <v>0</v>
      </c>
      <c r="AH183" s="48">
        <f t="shared" si="28"/>
        <v>978.23999999999796</v>
      </c>
      <c r="AJ183" s="48"/>
      <c r="AK183" s="48"/>
      <c r="AL183" s="48"/>
    </row>
    <row r="184" spans="1:38" x14ac:dyDescent="0.25">
      <c r="A184" s="111">
        <f t="shared" si="29"/>
        <v>5600</v>
      </c>
      <c r="B184" s="100">
        <v>5660600</v>
      </c>
      <c r="C184" s="52" t="s">
        <v>289</v>
      </c>
      <c r="D184" s="50">
        <v>0</v>
      </c>
      <c r="E184" s="50">
        <v>0</v>
      </c>
      <c r="F184" s="50">
        <v>0</v>
      </c>
      <c r="G184" s="50">
        <v>0</v>
      </c>
      <c r="H184" s="50">
        <v>0</v>
      </c>
      <c r="I184" s="50">
        <v>0</v>
      </c>
      <c r="J184" s="50">
        <v>0</v>
      </c>
      <c r="K184" s="50">
        <v>0</v>
      </c>
      <c r="L184" s="50">
        <v>7000</v>
      </c>
      <c r="M184" s="50">
        <v>0</v>
      </c>
      <c r="N184" s="50">
        <v>0</v>
      </c>
      <c r="O184" s="50">
        <v>0</v>
      </c>
      <c r="P184" s="50">
        <v>7000</v>
      </c>
      <c r="Q184" s="48">
        <f>SUM($D184:K184)</f>
        <v>0</v>
      </c>
      <c r="R184" s="48">
        <f>SUM($D184:L184)</f>
        <v>7000</v>
      </c>
      <c r="S184" s="51">
        <v>0</v>
      </c>
      <c r="T184" s="51">
        <f t="shared" si="23"/>
        <v>7000</v>
      </c>
      <c r="U184" s="51">
        <v>0</v>
      </c>
      <c r="V184" s="51">
        <v>0</v>
      </c>
      <c r="W184" s="51">
        <v>0</v>
      </c>
      <c r="X184" s="51">
        <v>0</v>
      </c>
      <c r="Y184" s="51">
        <v>0</v>
      </c>
      <c r="Z184" s="51">
        <f t="shared" si="24"/>
        <v>0</v>
      </c>
      <c r="AA184" s="51">
        <f t="shared" si="25"/>
        <v>7000</v>
      </c>
      <c r="AB184" s="51">
        <f t="shared" si="26"/>
        <v>7000</v>
      </c>
      <c r="AC184" s="54">
        <v>11000</v>
      </c>
      <c r="AD184" s="48">
        <f t="shared" si="31"/>
        <v>11000</v>
      </c>
      <c r="AE184" s="48">
        <f t="shared" si="32"/>
        <v>-4000</v>
      </c>
      <c r="AG184" s="48">
        <f t="shared" si="27"/>
        <v>-4000</v>
      </c>
      <c r="AH184" s="48">
        <f t="shared" si="28"/>
        <v>0</v>
      </c>
      <c r="AJ184" s="48">
        <v>4000</v>
      </c>
      <c r="AK184" s="48"/>
      <c r="AL184" s="48"/>
    </row>
    <row r="185" spans="1:38" ht="22.5" x14ac:dyDescent="0.25">
      <c r="A185" s="111">
        <f t="shared" si="29"/>
        <v>5600</v>
      </c>
      <c r="B185" s="100">
        <v>5670400</v>
      </c>
      <c r="C185" s="49" t="s">
        <v>290</v>
      </c>
      <c r="D185" s="50">
        <v>0</v>
      </c>
      <c r="E185" s="50">
        <v>0</v>
      </c>
      <c r="F185" s="50">
        <v>0</v>
      </c>
      <c r="G185" s="50">
        <v>0</v>
      </c>
      <c r="H185" s="50">
        <v>0</v>
      </c>
      <c r="I185" s="50">
        <v>0</v>
      </c>
      <c r="J185" s="50">
        <v>0</v>
      </c>
      <c r="K185" s="50">
        <v>0</v>
      </c>
      <c r="L185" s="50">
        <v>9000</v>
      </c>
      <c r="M185" s="50">
        <v>0</v>
      </c>
      <c r="N185" s="50">
        <v>0</v>
      </c>
      <c r="O185" s="50">
        <v>0</v>
      </c>
      <c r="P185" s="50">
        <v>9000</v>
      </c>
      <c r="Q185" s="48">
        <f>SUM($D185:K185)</f>
        <v>0</v>
      </c>
      <c r="R185" s="48">
        <f>SUM($D185:L185)</f>
        <v>9000</v>
      </c>
      <c r="S185" s="51">
        <v>0</v>
      </c>
      <c r="T185" s="51">
        <f t="shared" si="23"/>
        <v>9000</v>
      </c>
      <c r="U185" s="51">
        <v>0</v>
      </c>
      <c r="V185" s="51">
        <v>0</v>
      </c>
      <c r="W185" s="51">
        <v>0</v>
      </c>
      <c r="X185" s="51">
        <v>0</v>
      </c>
      <c r="Y185" s="51">
        <v>0</v>
      </c>
      <c r="Z185" s="51">
        <f t="shared" si="24"/>
        <v>0</v>
      </c>
      <c r="AA185" s="51">
        <f t="shared" si="25"/>
        <v>9000</v>
      </c>
      <c r="AB185" s="51">
        <f t="shared" si="26"/>
        <v>9000</v>
      </c>
      <c r="AC185" s="51"/>
      <c r="AD185" s="48">
        <f t="shared" si="31"/>
        <v>0</v>
      </c>
      <c r="AE185" s="48">
        <f t="shared" si="32"/>
        <v>9000</v>
      </c>
      <c r="AG185" s="48">
        <f t="shared" si="27"/>
        <v>0</v>
      </c>
      <c r="AH185" s="48">
        <f t="shared" si="28"/>
        <v>9000</v>
      </c>
      <c r="AJ185" s="48"/>
      <c r="AK185" s="48"/>
      <c r="AL185" s="48">
        <v>9000</v>
      </c>
    </row>
    <row r="186" spans="1:38" x14ac:dyDescent="0.25">
      <c r="A186" s="111">
        <f t="shared" si="29"/>
        <v>5600</v>
      </c>
      <c r="B186" s="100">
        <v>5690200</v>
      </c>
      <c r="C186" s="49" t="s">
        <v>276</v>
      </c>
      <c r="D186" s="50">
        <v>0</v>
      </c>
      <c r="E186" s="50">
        <v>0</v>
      </c>
      <c r="F186" s="50">
        <v>0</v>
      </c>
      <c r="G186" s="50">
        <v>0</v>
      </c>
      <c r="H186" s="50">
        <v>0</v>
      </c>
      <c r="I186" s="50">
        <v>0</v>
      </c>
      <c r="J186" s="50">
        <v>0</v>
      </c>
      <c r="K186" s="50">
        <v>0</v>
      </c>
      <c r="L186" s="50">
        <v>5000</v>
      </c>
      <c r="M186" s="50">
        <v>0</v>
      </c>
      <c r="N186" s="50">
        <v>0</v>
      </c>
      <c r="O186" s="50">
        <v>0</v>
      </c>
      <c r="P186" s="50">
        <v>5000</v>
      </c>
      <c r="Q186" s="48">
        <f>SUM($D186:K186)</f>
        <v>0</v>
      </c>
      <c r="R186" s="48">
        <f>SUM($D186:L186)</f>
        <v>5000</v>
      </c>
      <c r="S186" s="51">
        <v>0</v>
      </c>
      <c r="T186" s="51">
        <f t="shared" si="23"/>
        <v>5000</v>
      </c>
      <c r="U186" s="51">
        <v>0</v>
      </c>
      <c r="V186" s="51">
        <v>0</v>
      </c>
      <c r="W186" s="51">
        <v>0</v>
      </c>
      <c r="X186" s="51">
        <v>0</v>
      </c>
      <c r="Y186" s="51">
        <v>0</v>
      </c>
      <c r="Z186" s="51">
        <f t="shared" si="24"/>
        <v>0</v>
      </c>
      <c r="AA186" s="51">
        <f t="shared" si="25"/>
        <v>5000</v>
      </c>
      <c r="AB186" s="51">
        <f t="shared" si="26"/>
        <v>5000</v>
      </c>
      <c r="AC186" s="51"/>
      <c r="AD186" s="48">
        <f t="shared" si="31"/>
        <v>0</v>
      </c>
      <c r="AE186" s="48">
        <f t="shared" si="32"/>
        <v>5000</v>
      </c>
      <c r="AG186" s="48">
        <f t="shared" si="27"/>
        <v>0</v>
      </c>
      <c r="AH186" s="48">
        <f t="shared" si="28"/>
        <v>5000</v>
      </c>
      <c r="AJ186" s="48"/>
      <c r="AK186" s="48"/>
      <c r="AL186" s="48">
        <v>5000</v>
      </c>
    </row>
    <row r="187" spans="1:38" x14ac:dyDescent="0.25">
      <c r="A187" s="111">
        <f t="shared" si="29"/>
        <v>5900</v>
      </c>
      <c r="B187" s="100">
        <v>5910100</v>
      </c>
      <c r="C187" s="52" t="s">
        <v>291</v>
      </c>
      <c r="D187" s="50">
        <v>0</v>
      </c>
      <c r="E187" s="50">
        <v>0</v>
      </c>
      <c r="F187" s="50">
        <v>25000</v>
      </c>
      <c r="G187" s="50">
        <v>0</v>
      </c>
      <c r="H187" s="50">
        <v>0</v>
      </c>
      <c r="I187" s="50">
        <v>35000</v>
      </c>
      <c r="J187" s="50">
        <v>0</v>
      </c>
      <c r="K187" s="50">
        <v>0</v>
      </c>
      <c r="L187" s="50">
        <v>34904</v>
      </c>
      <c r="M187" s="50">
        <v>0</v>
      </c>
      <c r="N187" s="50">
        <v>0</v>
      </c>
      <c r="O187" s="50">
        <v>0</v>
      </c>
      <c r="P187" s="50">
        <v>94904</v>
      </c>
      <c r="Q187" s="48">
        <f>SUM($D187:K187)</f>
        <v>60000</v>
      </c>
      <c r="R187" s="48">
        <f>SUM($D187:L187)</f>
        <v>94904</v>
      </c>
      <c r="S187" s="51">
        <v>-25000</v>
      </c>
      <c r="T187" s="51">
        <f t="shared" si="23"/>
        <v>69904</v>
      </c>
      <c r="U187" s="51">
        <v>0</v>
      </c>
      <c r="V187" s="51">
        <v>0</v>
      </c>
      <c r="W187" s="51">
        <v>0</v>
      </c>
      <c r="X187" s="51">
        <v>0</v>
      </c>
      <c r="Y187" s="51">
        <v>0</v>
      </c>
      <c r="Z187" s="51">
        <f t="shared" si="24"/>
        <v>0</v>
      </c>
      <c r="AA187" s="51">
        <f t="shared" si="25"/>
        <v>69904</v>
      </c>
      <c r="AB187" s="51">
        <f t="shared" si="26"/>
        <v>69904</v>
      </c>
      <c r="AC187" s="51"/>
      <c r="AD187" s="48">
        <f t="shared" si="31"/>
        <v>0</v>
      </c>
      <c r="AE187" s="48">
        <f t="shared" si="32"/>
        <v>69904</v>
      </c>
      <c r="AG187" s="48">
        <f t="shared" si="27"/>
        <v>0</v>
      </c>
      <c r="AH187" s="48">
        <f t="shared" si="28"/>
        <v>69904</v>
      </c>
      <c r="AJ187" s="48"/>
      <c r="AK187" s="48"/>
      <c r="AL187" s="48">
        <v>69000</v>
      </c>
    </row>
    <row r="188" spans="1:38" ht="22.5" x14ac:dyDescent="0.25">
      <c r="A188" s="111">
        <f t="shared" si="29"/>
        <v>5900</v>
      </c>
      <c r="B188" s="100">
        <v>5970100</v>
      </c>
      <c r="C188" s="49" t="s">
        <v>292</v>
      </c>
      <c r="D188" s="50">
        <v>0</v>
      </c>
      <c r="E188" s="50">
        <v>0</v>
      </c>
      <c r="F188" s="50">
        <v>21000</v>
      </c>
      <c r="G188" s="50">
        <v>0</v>
      </c>
      <c r="H188" s="50">
        <v>0</v>
      </c>
      <c r="I188" s="50">
        <v>0</v>
      </c>
      <c r="J188" s="50">
        <v>0</v>
      </c>
      <c r="K188" s="50">
        <v>0</v>
      </c>
      <c r="L188" s="50">
        <v>0</v>
      </c>
      <c r="M188" s="50">
        <v>0</v>
      </c>
      <c r="N188" s="50">
        <v>0</v>
      </c>
      <c r="O188" s="50">
        <v>0</v>
      </c>
      <c r="P188" s="50">
        <v>21000</v>
      </c>
      <c r="Q188" s="48">
        <f>SUM($D188:K188)</f>
        <v>21000</v>
      </c>
      <c r="R188" s="48">
        <f>SUM($D188:L188)</f>
        <v>21000</v>
      </c>
      <c r="S188" s="51">
        <v>0</v>
      </c>
      <c r="T188" s="51">
        <f t="shared" si="23"/>
        <v>21000</v>
      </c>
      <c r="U188" s="51">
        <v>0</v>
      </c>
      <c r="V188" s="51">
        <v>0</v>
      </c>
      <c r="W188" s="51">
        <v>0</v>
      </c>
      <c r="X188" s="51">
        <v>0</v>
      </c>
      <c r="Y188" s="51">
        <v>0</v>
      </c>
      <c r="Z188" s="51">
        <f t="shared" si="24"/>
        <v>0</v>
      </c>
      <c r="AA188" s="51">
        <f t="shared" si="25"/>
        <v>21000</v>
      </c>
      <c r="AB188" s="51">
        <f t="shared" si="26"/>
        <v>21000</v>
      </c>
      <c r="AC188" s="54">
        <v>10000</v>
      </c>
      <c r="AD188" s="48">
        <f t="shared" si="31"/>
        <v>10000</v>
      </c>
      <c r="AE188" s="48">
        <f t="shared" si="32"/>
        <v>11000</v>
      </c>
      <c r="AG188" s="48">
        <f t="shared" si="27"/>
        <v>0</v>
      </c>
      <c r="AH188" s="48">
        <f t="shared" si="28"/>
        <v>11000</v>
      </c>
      <c r="AJ188" s="48"/>
      <c r="AK188" s="48"/>
      <c r="AL188" s="48">
        <v>11000</v>
      </c>
    </row>
    <row r="189" spans="1:38" x14ac:dyDescent="0.25">
      <c r="A189" s="111"/>
      <c r="B189" s="102"/>
      <c r="C189" s="57" t="s">
        <v>100</v>
      </c>
      <c r="D189" s="48">
        <f t="shared" ref="D189:O189" si="35">D6+D100+D165</f>
        <v>25000</v>
      </c>
      <c r="E189" s="48">
        <f t="shared" si="35"/>
        <v>756185</v>
      </c>
      <c r="F189" s="48">
        <f t="shared" si="35"/>
        <v>908585</v>
      </c>
      <c r="G189" s="48">
        <f t="shared" si="35"/>
        <v>658140</v>
      </c>
      <c r="H189" s="48">
        <f t="shared" si="35"/>
        <v>733920</v>
      </c>
      <c r="I189" s="48">
        <f t="shared" si="35"/>
        <v>677690</v>
      </c>
      <c r="J189" s="48">
        <f t="shared" si="35"/>
        <v>611435</v>
      </c>
      <c r="K189" s="48">
        <f t="shared" si="35"/>
        <v>635570</v>
      </c>
      <c r="L189" s="48">
        <f t="shared" si="35"/>
        <v>698294</v>
      </c>
      <c r="M189" s="48">
        <f t="shared" si="35"/>
        <v>651785</v>
      </c>
      <c r="N189" s="48">
        <f t="shared" si="35"/>
        <v>814591</v>
      </c>
      <c r="O189" s="48">
        <f t="shared" si="35"/>
        <v>828805</v>
      </c>
      <c r="P189" s="48">
        <f>SUM(D189:O189)</f>
        <v>8000000</v>
      </c>
      <c r="Q189" s="48">
        <f>SUM($D189:K189)</f>
        <v>5006525</v>
      </c>
      <c r="R189" s="48">
        <f>SUM($D189:L189)</f>
        <v>5704819</v>
      </c>
      <c r="S189" s="51">
        <f>SUM(S6:S188)</f>
        <v>1.0186340659856796E-10</v>
      </c>
      <c r="T189" s="51">
        <f>T6+T100+T165</f>
        <v>7999999.9999999991</v>
      </c>
      <c r="U189" s="51">
        <f>U6+U100+U165</f>
        <v>115642.19</v>
      </c>
      <c r="V189" s="51">
        <f t="shared" ref="V189:AE189" si="36">V6+V100+V165</f>
        <v>0</v>
      </c>
      <c r="W189" s="51">
        <f t="shared" si="36"/>
        <v>0</v>
      </c>
      <c r="X189" s="51">
        <f t="shared" si="36"/>
        <v>873495.28</v>
      </c>
      <c r="Y189" s="51">
        <f t="shared" si="36"/>
        <v>2583717.9500000007</v>
      </c>
      <c r="Z189" s="51">
        <f t="shared" si="36"/>
        <v>3572855.4200000004</v>
      </c>
      <c r="AA189" s="51">
        <f t="shared" si="36"/>
        <v>2131963.5799999996</v>
      </c>
      <c r="AB189" s="51">
        <f t="shared" si="36"/>
        <v>4427144.58</v>
      </c>
      <c r="AC189" s="51">
        <f t="shared" si="36"/>
        <v>2399835.8200000003</v>
      </c>
      <c r="AD189" s="51">
        <f t="shared" si="36"/>
        <v>5972691.2400000002</v>
      </c>
      <c r="AE189" s="51">
        <f t="shared" si="36"/>
        <v>2027308.7599999998</v>
      </c>
      <c r="AG189" s="48">
        <f>SUM(AG6:AG188)</f>
        <v>-1288544.67</v>
      </c>
      <c r="AH189" s="48">
        <f>SUM(AH6:AH188)</f>
        <v>2878562.8100000005</v>
      </c>
      <c r="AJ189" s="48">
        <f>SUM(AJ6:AJ188)</f>
        <v>1288544.67</v>
      </c>
      <c r="AK189" s="48">
        <f>SUM(AK6:AK188)</f>
        <v>1288544.67</v>
      </c>
      <c r="AL189" s="48">
        <f>SUM(AL6:AL188)</f>
        <v>1288544.67</v>
      </c>
    </row>
    <row r="191" spans="1:38" x14ac:dyDescent="0.25">
      <c r="AK191" s="40">
        <f>AJ189-AK189</f>
        <v>0</v>
      </c>
    </row>
    <row r="192" spans="1:38" x14ac:dyDescent="0.25">
      <c r="AK192" s="40">
        <f>AJ189-AL189</f>
        <v>0</v>
      </c>
    </row>
  </sheetData>
  <autoFilter ref="B5:P189"/>
  <conditionalFormatting sqref="AD100:AE100 AD189:AE189 AA1:AB1048576">
    <cfRule type="cellIs" dxfId="9" priority="10" operator="lessThan">
      <formula>0</formula>
    </cfRule>
  </conditionalFormatting>
  <conditionalFormatting sqref="AD5:AD6 AE6 AD100:AE100 AD165:AE165">
    <cfRule type="cellIs" dxfId="8" priority="9" operator="equal">
      <formula>0</formula>
    </cfRule>
  </conditionalFormatting>
  <conditionalFormatting sqref="AC6:AC188">
    <cfRule type="cellIs" dxfId="7" priority="8" operator="equal">
      <formula>0</formula>
    </cfRule>
  </conditionalFormatting>
  <conditionalFormatting sqref="AE5">
    <cfRule type="cellIs" dxfId="6" priority="7" operator="equal">
      <formula>0</formula>
    </cfRule>
  </conditionalFormatting>
  <conditionalFormatting sqref="AE6:AE189">
    <cfRule type="cellIs" dxfId="5" priority="5" operator="lessThan">
      <formula>0</formula>
    </cfRule>
    <cfRule type="cellIs" dxfId="4" priority="6" operator="equal">
      <formula>0</formula>
    </cfRule>
  </conditionalFormatting>
  <conditionalFormatting sqref="AG5">
    <cfRule type="cellIs" dxfId="3" priority="4" operator="equal">
      <formula>0</formula>
    </cfRule>
  </conditionalFormatting>
  <conditionalFormatting sqref="AH5">
    <cfRule type="cellIs" dxfId="2" priority="3" operator="equal">
      <formula>0</formula>
    </cfRule>
  </conditionalFormatting>
  <conditionalFormatting sqref="AJ5:AL5">
    <cfRule type="cellIs" dxfId="1" priority="2" operator="equal">
      <formula>0</formula>
    </cfRule>
  </conditionalFormatting>
  <conditionalFormatting sqref="A5:C5">
    <cfRule type="cellIs" dxfId="0" priority="1" operator="lessThan">
      <formula>0</formula>
    </cfRule>
  </conditionalFormatting>
  <pageMargins left="0" right="0" top="0" bottom="0.59055118110236227" header="0" footer="0"/>
  <pageSetup paperSize="5" scale="48" fitToWidth="0" fitToHeight="0" orientation="landscape" r:id="rId1"/>
  <headerFooter alignWithMargins="0">
    <oddFooter>&amp;C&amp;P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5"/>
  <sheetViews>
    <sheetView showZeros="0" tabSelected="1" workbookViewId="0">
      <selection activeCell="F14" sqref="F14"/>
    </sheetView>
  </sheetViews>
  <sheetFormatPr baseColWidth="10" defaultRowHeight="15" x14ac:dyDescent="0.25"/>
  <cols>
    <col min="1" max="1" width="6.28515625" style="94" customWidth="1"/>
    <col min="2" max="2" width="10.85546875" style="94" customWidth="1"/>
    <col min="3" max="3" width="35.7109375" style="35" customWidth="1"/>
    <col min="4" max="4" width="13.7109375" style="95" bestFit="1" customWidth="1"/>
    <col min="5" max="5" width="12.7109375" style="103" bestFit="1" customWidth="1"/>
    <col min="6" max="16" width="11.42578125" style="103"/>
  </cols>
  <sheetData>
    <row r="1" spans="1:16" ht="28.5" x14ac:dyDescent="0.25">
      <c r="A1" s="68" t="s">
        <v>82</v>
      </c>
      <c r="B1" s="69"/>
      <c r="C1" s="69"/>
      <c r="D1" s="70"/>
      <c r="E1" s="115"/>
      <c r="F1" s="115"/>
      <c r="G1" s="115"/>
      <c r="H1" s="115"/>
      <c r="I1" s="115"/>
      <c r="J1" s="115"/>
      <c r="K1" s="115"/>
      <c r="L1" s="115"/>
      <c r="M1" s="115"/>
      <c r="N1" s="115"/>
      <c r="O1" s="115"/>
      <c r="P1" s="115"/>
    </row>
    <row r="2" spans="1:16" x14ac:dyDescent="0.25">
      <c r="A2" s="71" t="s">
        <v>440</v>
      </c>
      <c r="B2" s="71"/>
      <c r="D2" s="72"/>
    </row>
    <row r="3" spans="1:16" s="76" customFormat="1" x14ac:dyDescent="0.25">
      <c r="A3" s="73"/>
      <c r="B3" s="73"/>
      <c r="C3" s="74"/>
      <c r="D3" s="75">
        <v>300000001</v>
      </c>
      <c r="E3" s="103"/>
      <c r="F3" s="103"/>
      <c r="G3" s="103"/>
      <c r="H3" s="103"/>
      <c r="I3" s="103"/>
      <c r="J3" s="103"/>
      <c r="K3" s="103"/>
      <c r="L3" s="103"/>
      <c r="M3" s="103"/>
      <c r="N3" s="103"/>
      <c r="O3" s="103"/>
      <c r="P3" s="103"/>
    </row>
    <row r="4" spans="1:16" s="76" customFormat="1" x14ac:dyDescent="0.25">
      <c r="A4" s="73"/>
      <c r="B4" s="73"/>
      <c r="C4" s="74"/>
      <c r="D4" s="75"/>
      <c r="E4" s="103"/>
      <c r="F4" s="103"/>
      <c r="G4" s="103"/>
      <c r="H4" s="103"/>
      <c r="I4" s="103"/>
      <c r="J4" s="103"/>
      <c r="K4" s="103"/>
      <c r="L4" s="103"/>
      <c r="M4" s="103"/>
      <c r="N4" s="103"/>
      <c r="O4" s="103"/>
      <c r="P4" s="103"/>
    </row>
    <row r="5" spans="1:16" ht="30" x14ac:dyDescent="0.25">
      <c r="A5" s="77" t="s">
        <v>301</v>
      </c>
      <c r="B5" s="77" t="s">
        <v>81</v>
      </c>
      <c r="C5" s="77" t="s">
        <v>80</v>
      </c>
      <c r="D5" s="78" t="s">
        <v>100</v>
      </c>
      <c r="E5" s="104" t="s">
        <v>88</v>
      </c>
      <c r="F5" s="104" t="s">
        <v>89</v>
      </c>
      <c r="G5" s="104" t="s">
        <v>90</v>
      </c>
      <c r="H5" s="104" t="s">
        <v>91</v>
      </c>
      <c r="I5" s="104" t="s">
        <v>92</v>
      </c>
      <c r="J5" s="104" t="s">
        <v>93</v>
      </c>
      <c r="K5" s="104" t="s">
        <v>94</v>
      </c>
      <c r="L5" s="104" t="s">
        <v>95</v>
      </c>
      <c r="M5" s="104" t="s">
        <v>96</v>
      </c>
      <c r="N5" s="104" t="s">
        <v>97</v>
      </c>
      <c r="O5" s="104" t="s">
        <v>98</v>
      </c>
      <c r="P5" s="104" t="s">
        <v>99</v>
      </c>
    </row>
    <row r="6" spans="1:16" x14ac:dyDescent="0.25">
      <c r="A6" s="96">
        <v>1</v>
      </c>
      <c r="B6" s="80">
        <v>2000</v>
      </c>
      <c r="C6" s="81" t="s">
        <v>114</v>
      </c>
      <c r="D6" s="105">
        <f>D7+D31+D36+D58+D66+D68+D79</f>
        <v>2888925.65</v>
      </c>
      <c r="E6" s="105">
        <f>E7+E31+E36+E58+E66+E68+E79</f>
        <v>373271.13</v>
      </c>
      <c r="F6" s="105">
        <f t="shared" ref="F6:P6" si="0">F7+F31+F36+F58+F66+F68+F79</f>
        <v>249429.36</v>
      </c>
      <c r="G6" s="105">
        <f t="shared" si="0"/>
        <v>484572.79000000004</v>
      </c>
      <c r="H6" s="105">
        <f t="shared" si="0"/>
        <v>168730.66</v>
      </c>
      <c r="I6" s="105">
        <f t="shared" si="0"/>
        <v>309510.19</v>
      </c>
      <c r="J6" s="105">
        <f t="shared" si="0"/>
        <v>199039.89</v>
      </c>
      <c r="K6" s="105">
        <f t="shared" si="0"/>
        <v>228148.97</v>
      </c>
      <c r="L6" s="105">
        <f t="shared" si="0"/>
        <v>272906.23</v>
      </c>
      <c r="M6" s="105">
        <f t="shared" si="0"/>
        <v>170142.25</v>
      </c>
      <c r="N6" s="105">
        <f t="shared" si="0"/>
        <v>120951.47</v>
      </c>
      <c r="O6" s="105">
        <f t="shared" si="0"/>
        <v>159050.46</v>
      </c>
      <c r="P6" s="105">
        <f t="shared" si="0"/>
        <v>153172.25</v>
      </c>
    </row>
    <row r="7" spans="1:16" ht="45" x14ac:dyDescent="0.25">
      <c r="A7" s="88">
        <v>2</v>
      </c>
      <c r="B7" s="80">
        <v>2100</v>
      </c>
      <c r="C7" s="81" t="s">
        <v>307</v>
      </c>
      <c r="D7" s="80">
        <f>SUM(D8:D30)</f>
        <v>696176.77</v>
      </c>
      <c r="E7" s="80">
        <f>SUM(E8:E30)</f>
        <v>238863.73</v>
      </c>
      <c r="F7" s="80">
        <f t="shared" ref="F7:P7" si="1">SUM(F8:F30)</f>
        <v>0</v>
      </c>
      <c r="G7" s="80">
        <f t="shared" si="1"/>
        <v>206999.33000000002</v>
      </c>
      <c r="H7" s="80">
        <f t="shared" si="1"/>
        <v>0</v>
      </c>
      <c r="I7" s="80">
        <f t="shared" si="1"/>
        <v>136493.56</v>
      </c>
      <c r="J7" s="80">
        <f t="shared" si="1"/>
        <v>0</v>
      </c>
      <c r="K7" s="80">
        <f t="shared" si="1"/>
        <v>0</v>
      </c>
      <c r="L7" s="80">
        <f t="shared" si="1"/>
        <v>102370.15</v>
      </c>
      <c r="M7" s="80">
        <f t="shared" si="1"/>
        <v>0</v>
      </c>
      <c r="N7" s="80">
        <f t="shared" si="1"/>
        <v>0</v>
      </c>
      <c r="O7" s="80">
        <f t="shared" si="1"/>
        <v>0</v>
      </c>
      <c r="P7" s="80">
        <f t="shared" si="1"/>
        <v>11450</v>
      </c>
    </row>
    <row r="8" spans="1:16" ht="30" x14ac:dyDescent="0.25">
      <c r="A8" s="79">
        <v>3</v>
      </c>
      <c r="B8" s="83">
        <v>21101</v>
      </c>
      <c r="C8" s="84" t="s">
        <v>115</v>
      </c>
      <c r="D8" s="85">
        <v>11450</v>
      </c>
      <c r="E8" s="106"/>
      <c r="F8" s="106"/>
      <c r="G8" s="106"/>
      <c r="H8" s="106"/>
      <c r="I8" s="106"/>
      <c r="J8" s="106"/>
      <c r="K8" s="106"/>
      <c r="L8" s="106"/>
      <c r="M8" s="106"/>
      <c r="N8" s="106"/>
      <c r="O8" s="106"/>
      <c r="P8" s="106">
        <v>11450</v>
      </c>
    </row>
    <row r="9" spans="1:16" x14ac:dyDescent="0.25">
      <c r="A9" s="79">
        <v>4</v>
      </c>
      <c r="B9" s="83">
        <v>21102</v>
      </c>
      <c r="C9" s="84" t="s">
        <v>116</v>
      </c>
      <c r="D9" s="85">
        <v>111453.54000000001</v>
      </c>
      <c r="E9" s="106">
        <v>39008.74</v>
      </c>
      <c r="F9" s="106"/>
      <c r="G9" s="106">
        <v>33436.06</v>
      </c>
      <c r="H9" s="106"/>
      <c r="I9" s="106">
        <v>22290.71</v>
      </c>
      <c r="J9" s="106"/>
      <c r="K9" s="106"/>
      <c r="L9" s="106">
        <v>16718.03</v>
      </c>
      <c r="M9" s="106"/>
      <c r="N9" s="106"/>
      <c r="O9" s="106"/>
      <c r="P9" s="106"/>
    </row>
    <row r="10" spans="1:16" ht="30" x14ac:dyDescent="0.25">
      <c r="A10" s="79">
        <v>5</v>
      </c>
      <c r="B10" s="79">
        <v>21103</v>
      </c>
      <c r="C10" s="86" t="s">
        <v>117</v>
      </c>
      <c r="D10" s="87">
        <v>100</v>
      </c>
      <c r="E10" s="106"/>
      <c r="F10" s="106"/>
      <c r="G10" s="87">
        <v>100</v>
      </c>
      <c r="H10" s="106"/>
      <c r="I10" s="106"/>
      <c r="J10" s="106"/>
      <c r="K10" s="106"/>
      <c r="L10" s="106"/>
      <c r="M10" s="106"/>
      <c r="N10" s="106"/>
      <c r="O10" s="106"/>
      <c r="P10" s="106"/>
    </row>
    <row r="11" spans="1:16" ht="30" x14ac:dyDescent="0.25">
      <c r="A11" s="79">
        <v>6</v>
      </c>
      <c r="B11" s="79">
        <v>21104</v>
      </c>
      <c r="C11" s="86" t="s">
        <v>310</v>
      </c>
      <c r="D11" s="87">
        <v>100</v>
      </c>
      <c r="E11" s="106"/>
      <c r="F11" s="106"/>
      <c r="G11" s="87">
        <v>100</v>
      </c>
      <c r="H11" s="106"/>
      <c r="I11" s="106"/>
      <c r="J11" s="106"/>
      <c r="K11" s="106"/>
      <c r="L11" s="106"/>
      <c r="M11" s="106"/>
      <c r="N11" s="106"/>
      <c r="O11" s="106"/>
      <c r="P11" s="106"/>
    </row>
    <row r="12" spans="1:16" ht="30" x14ac:dyDescent="0.25">
      <c r="A12" s="79">
        <v>7</v>
      </c>
      <c r="B12" s="79">
        <v>21105</v>
      </c>
      <c r="C12" s="86" t="s">
        <v>311</v>
      </c>
      <c r="D12" s="87">
        <v>308</v>
      </c>
      <c r="E12" s="106"/>
      <c r="F12" s="106"/>
      <c r="G12" s="87">
        <v>308</v>
      </c>
      <c r="H12" s="106"/>
      <c r="I12" s="106"/>
      <c r="J12" s="106"/>
      <c r="K12" s="106"/>
      <c r="L12" s="106"/>
      <c r="M12" s="106"/>
      <c r="N12" s="106"/>
      <c r="O12" s="106"/>
      <c r="P12" s="106"/>
    </row>
    <row r="13" spans="1:16" ht="30" x14ac:dyDescent="0.25">
      <c r="A13" s="79">
        <v>8</v>
      </c>
      <c r="B13" s="83">
        <v>21106</v>
      </c>
      <c r="C13" s="84" t="s">
        <v>120</v>
      </c>
      <c r="D13" s="85">
        <v>363317.73000000004</v>
      </c>
      <c r="E13" s="106">
        <v>127161.21</v>
      </c>
      <c r="F13" s="106"/>
      <c r="G13" s="106">
        <v>108995.32</v>
      </c>
      <c r="H13" s="106"/>
      <c r="I13" s="106">
        <v>72663.55</v>
      </c>
      <c r="J13" s="106"/>
      <c r="K13" s="106"/>
      <c r="L13" s="106">
        <v>54497.65</v>
      </c>
      <c r="M13" s="106"/>
      <c r="N13" s="106"/>
      <c r="O13" s="106"/>
      <c r="P13" s="106"/>
    </row>
    <row r="14" spans="1:16" ht="30" x14ac:dyDescent="0.25">
      <c r="A14" s="79">
        <v>9</v>
      </c>
      <c r="B14" s="79">
        <v>21107</v>
      </c>
      <c r="C14" s="86" t="s">
        <v>121</v>
      </c>
      <c r="D14" s="87">
        <v>372</v>
      </c>
      <c r="E14" s="106"/>
      <c r="F14" s="106"/>
      <c r="G14" s="87">
        <v>372</v>
      </c>
      <c r="H14" s="106"/>
      <c r="I14" s="106"/>
      <c r="J14" s="106"/>
      <c r="K14" s="106"/>
      <c r="L14" s="106"/>
      <c r="M14" s="106"/>
      <c r="N14" s="106"/>
      <c r="O14" s="106"/>
      <c r="P14" s="106"/>
    </row>
    <row r="15" spans="1:16" ht="30" x14ac:dyDescent="0.25">
      <c r="A15" s="79">
        <v>10</v>
      </c>
      <c r="B15" s="79">
        <v>21201</v>
      </c>
      <c r="C15" s="86" t="s">
        <v>122</v>
      </c>
      <c r="D15" s="87">
        <v>100</v>
      </c>
      <c r="E15" s="106"/>
      <c r="F15" s="106"/>
      <c r="G15" s="87">
        <v>100</v>
      </c>
      <c r="H15" s="106"/>
      <c r="I15" s="106"/>
      <c r="J15" s="106"/>
      <c r="K15" s="106"/>
      <c r="L15" s="106"/>
      <c r="M15" s="106"/>
      <c r="N15" s="106"/>
      <c r="O15" s="106"/>
      <c r="P15" s="106"/>
    </row>
    <row r="16" spans="1:16" ht="30" x14ac:dyDescent="0.25">
      <c r="A16" s="79">
        <v>11</v>
      </c>
      <c r="B16" s="79">
        <v>21202</v>
      </c>
      <c r="C16" s="86" t="s">
        <v>312</v>
      </c>
      <c r="D16" s="87">
        <v>100</v>
      </c>
      <c r="E16" s="106"/>
      <c r="F16" s="106"/>
      <c r="G16" s="87">
        <v>100</v>
      </c>
      <c r="H16" s="106"/>
      <c r="I16" s="106"/>
      <c r="J16" s="106"/>
      <c r="K16" s="106"/>
      <c r="L16" s="106"/>
      <c r="M16" s="106"/>
      <c r="N16" s="106"/>
      <c r="O16" s="106"/>
      <c r="P16" s="106"/>
    </row>
    <row r="17" spans="1:16" ht="30" x14ac:dyDescent="0.25">
      <c r="A17" s="79">
        <v>12</v>
      </c>
      <c r="B17" s="79">
        <v>21203</v>
      </c>
      <c r="C17" s="86" t="s">
        <v>313</v>
      </c>
      <c r="D17" s="87">
        <v>100</v>
      </c>
      <c r="E17" s="106"/>
      <c r="F17" s="106"/>
      <c r="G17" s="87">
        <v>100</v>
      </c>
      <c r="H17" s="106"/>
      <c r="I17" s="106"/>
      <c r="J17" s="106"/>
      <c r="K17" s="106"/>
      <c r="L17" s="106"/>
      <c r="M17" s="106"/>
      <c r="N17" s="106"/>
      <c r="O17" s="106"/>
      <c r="P17" s="106"/>
    </row>
    <row r="18" spans="1:16" ht="30" x14ac:dyDescent="0.25">
      <c r="A18" s="79">
        <v>13</v>
      </c>
      <c r="B18" s="79">
        <v>21204</v>
      </c>
      <c r="C18" s="86" t="s">
        <v>314</v>
      </c>
      <c r="D18" s="87">
        <v>100</v>
      </c>
      <c r="E18" s="106"/>
      <c r="F18" s="106"/>
      <c r="G18" s="87">
        <v>100</v>
      </c>
      <c r="H18" s="106"/>
      <c r="I18" s="106"/>
      <c r="J18" s="106"/>
      <c r="K18" s="106"/>
      <c r="L18" s="106"/>
      <c r="M18" s="106"/>
      <c r="N18" s="106"/>
      <c r="O18" s="106"/>
      <c r="P18" s="106"/>
    </row>
    <row r="19" spans="1:16" ht="30" x14ac:dyDescent="0.25">
      <c r="A19" s="79">
        <v>14</v>
      </c>
      <c r="B19" s="79">
        <v>21301</v>
      </c>
      <c r="C19" s="86" t="s">
        <v>125</v>
      </c>
      <c r="D19" s="87">
        <v>100</v>
      </c>
      <c r="E19" s="106"/>
      <c r="F19" s="106"/>
      <c r="G19" s="87">
        <v>100</v>
      </c>
      <c r="H19" s="106"/>
      <c r="I19" s="106"/>
      <c r="J19" s="106"/>
      <c r="K19" s="106"/>
      <c r="L19" s="106"/>
      <c r="M19" s="106"/>
      <c r="N19" s="106"/>
      <c r="O19" s="106"/>
      <c r="P19" s="106"/>
    </row>
    <row r="20" spans="1:16" x14ac:dyDescent="0.25">
      <c r="A20" s="79">
        <v>15</v>
      </c>
      <c r="B20" s="83">
        <v>21401</v>
      </c>
      <c r="C20" s="84" t="s">
        <v>126</v>
      </c>
      <c r="D20" s="85">
        <v>123470.76000000001</v>
      </c>
      <c r="E20" s="106">
        <v>43214.77</v>
      </c>
      <c r="F20" s="106"/>
      <c r="G20" s="106">
        <v>37041.230000000003</v>
      </c>
      <c r="H20" s="106"/>
      <c r="I20" s="106">
        <v>24694.15</v>
      </c>
      <c r="J20" s="106"/>
      <c r="K20" s="106"/>
      <c r="L20" s="106">
        <v>18520.61</v>
      </c>
      <c r="M20" s="106"/>
      <c r="N20" s="106"/>
      <c r="O20" s="106"/>
      <c r="P20" s="106"/>
    </row>
    <row r="21" spans="1:16" ht="30" x14ac:dyDescent="0.25">
      <c r="A21" s="79">
        <v>16</v>
      </c>
      <c r="B21" s="79">
        <v>21501</v>
      </c>
      <c r="C21" s="86" t="s">
        <v>127</v>
      </c>
      <c r="D21" s="87">
        <v>100</v>
      </c>
      <c r="E21" s="106"/>
      <c r="F21" s="106"/>
      <c r="G21" s="87">
        <v>100</v>
      </c>
      <c r="H21" s="106"/>
      <c r="I21" s="106"/>
      <c r="J21" s="106"/>
      <c r="K21" s="106"/>
      <c r="L21" s="106"/>
      <c r="M21" s="106"/>
      <c r="N21" s="106"/>
      <c r="O21" s="106"/>
      <c r="P21" s="106"/>
    </row>
    <row r="22" spans="1:16" ht="30" x14ac:dyDescent="0.25">
      <c r="A22" s="79">
        <v>17</v>
      </c>
      <c r="B22" s="79">
        <v>21502</v>
      </c>
      <c r="C22" s="86" t="s">
        <v>128</v>
      </c>
      <c r="D22" s="87">
        <v>100</v>
      </c>
      <c r="E22" s="106"/>
      <c r="F22" s="106"/>
      <c r="G22" s="87">
        <v>100</v>
      </c>
      <c r="H22" s="106"/>
      <c r="I22" s="106"/>
      <c r="J22" s="106"/>
      <c r="K22" s="106"/>
      <c r="L22" s="106"/>
      <c r="M22" s="106"/>
      <c r="N22" s="106"/>
      <c r="O22" s="106"/>
      <c r="P22" s="106"/>
    </row>
    <row r="23" spans="1:16" x14ac:dyDescent="0.25">
      <c r="A23" s="79">
        <v>18</v>
      </c>
      <c r="B23" s="79">
        <v>21503</v>
      </c>
      <c r="C23" s="86" t="s">
        <v>129</v>
      </c>
      <c r="D23" s="87">
        <v>100</v>
      </c>
      <c r="E23" s="106"/>
      <c r="F23" s="106"/>
      <c r="G23" s="87">
        <v>100</v>
      </c>
      <c r="H23" s="106"/>
      <c r="I23" s="106"/>
      <c r="J23" s="106"/>
      <c r="K23" s="106"/>
      <c r="L23" s="106"/>
      <c r="M23" s="106"/>
      <c r="N23" s="106"/>
      <c r="O23" s="106"/>
      <c r="P23" s="106"/>
    </row>
    <row r="24" spans="1:16" x14ac:dyDescent="0.25">
      <c r="A24" s="79">
        <v>19</v>
      </c>
      <c r="B24" s="79">
        <v>21504</v>
      </c>
      <c r="C24" s="86" t="s">
        <v>130</v>
      </c>
      <c r="D24" s="87">
        <v>100</v>
      </c>
      <c r="E24" s="106"/>
      <c r="F24" s="106"/>
      <c r="G24" s="87">
        <v>100</v>
      </c>
      <c r="H24" s="106"/>
      <c r="I24" s="106"/>
      <c r="J24" s="106"/>
      <c r="K24" s="106"/>
      <c r="L24" s="106"/>
      <c r="M24" s="106"/>
      <c r="N24" s="106"/>
      <c r="O24" s="106"/>
      <c r="P24" s="106"/>
    </row>
    <row r="25" spans="1:16" x14ac:dyDescent="0.25">
      <c r="A25" s="79">
        <v>20</v>
      </c>
      <c r="B25" s="83">
        <v>21601</v>
      </c>
      <c r="C25" s="84" t="s">
        <v>131</v>
      </c>
      <c r="D25" s="85">
        <v>35176.74</v>
      </c>
      <c r="E25" s="106">
        <v>12311.86</v>
      </c>
      <c r="F25" s="106"/>
      <c r="G25" s="106">
        <v>10553.02</v>
      </c>
      <c r="H25" s="106"/>
      <c r="I25" s="106">
        <v>7035.35</v>
      </c>
      <c r="J25" s="106"/>
      <c r="K25" s="106"/>
      <c r="L25" s="106">
        <v>5276.51</v>
      </c>
      <c r="M25" s="106"/>
      <c r="N25" s="106"/>
      <c r="O25" s="106"/>
      <c r="P25" s="106"/>
    </row>
    <row r="26" spans="1:16" x14ac:dyDescent="0.25">
      <c r="A26" s="79">
        <v>21</v>
      </c>
      <c r="B26" s="83">
        <v>21602</v>
      </c>
      <c r="C26" s="84" t="s">
        <v>132</v>
      </c>
      <c r="D26" s="85">
        <v>49049</v>
      </c>
      <c r="E26" s="106">
        <v>17167.150000000001</v>
      </c>
      <c r="F26" s="106"/>
      <c r="G26" s="106">
        <v>14714.7</v>
      </c>
      <c r="H26" s="106"/>
      <c r="I26" s="106">
        <v>9809.7999999999993</v>
      </c>
      <c r="J26" s="106"/>
      <c r="K26" s="106"/>
      <c r="L26" s="106">
        <v>7357.35</v>
      </c>
      <c r="M26" s="106"/>
      <c r="N26" s="106"/>
      <c r="O26" s="106"/>
      <c r="P26" s="106"/>
    </row>
    <row r="27" spans="1:16" x14ac:dyDescent="0.25">
      <c r="A27" s="79">
        <v>22</v>
      </c>
      <c r="B27" s="79">
        <v>21603</v>
      </c>
      <c r="C27" s="86" t="s">
        <v>133</v>
      </c>
      <c r="D27" s="87">
        <v>279</v>
      </c>
      <c r="E27" s="106"/>
      <c r="F27" s="106"/>
      <c r="G27" s="87">
        <v>279</v>
      </c>
      <c r="H27" s="106"/>
      <c r="I27" s="106"/>
      <c r="J27" s="106"/>
      <c r="K27" s="106"/>
      <c r="L27" s="106"/>
      <c r="M27" s="106"/>
      <c r="N27" s="106"/>
      <c r="O27" s="106"/>
      <c r="P27" s="106"/>
    </row>
    <row r="28" spans="1:16" x14ac:dyDescent="0.25">
      <c r="A28" s="79">
        <v>23</v>
      </c>
      <c r="B28" s="79">
        <v>21701</v>
      </c>
      <c r="C28" s="86" t="s">
        <v>134</v>
      </c>
      <c r="D28" s="87">
        <v>100</v>
      </c>
      <c r="E28" s="106"/>
      <c r="F28" s="106"/>
      <c r="G28" s="87">
        <v>100</v>
      </c>
      <c r="H28" s="106"/>
      <c r="I28" s="106"/>
      <c r="J28" s="106"/>
      <c r="K28" s="106"/>
      <c r="L28" s="106"/>
      <c r="M28" s="106"/>
      <c r="N28" s="106"/>
      <c r="O28" s="106"/>
      <c r="P28" s="106"/>
    </row>
    <row r="29" spans="1:16" x14ac:dyDescent="0.25">
      <c r="A29" s="79">
        <v>24</v>
      </c>
      <c r="B29" s="79">
        <v>21702</v>
      </c>
      <c r="C29" s="86" t="s">
        <v>135</v>
      </c>
      <c r="D29" s="87">
        <v>100</v>
      </c>
      <c r="E29" s="106"/>
      <c r="F29" s="106"/>
      <c r="G29" s="87">
        <v>100</v>
      </c>
      <c r="H29" s="106"/>
      <c r="I29" s="106"/>
      <c r="J29" s="106"/>
      <c r="K29" s="106"/>
      <c r="L29" s="106"/>
      <c r="M29" s="106"/>
      <c r="N29" s="106"/>
      <c r="O29" s="106"/>
      <c r="P29" s="106"/>
    </row>
    <row r="30" spans="1:16" ht="30" x14ac:dyDescent="0.25">
      <c r="A30" s="79">
        <v>25</v>
      </c>
      <c r="B30" s="88">
        <v>21802</v>
      </c>
      <c r="C30" s="89" t="s">
        <v>136</v>
      </c>
      <c r="D30" s="90">
        <v>0</v>
      </c>
      <c r="E30" s="106"/>
      <c r="F30" s="106"/>
      <c r="G30" s="90">
        <v>0</v>
      </c>
      <c r="H30" s="106"/>
      <c r="I30" s="106"/>
      <c r="J30" s="106"/>
      <c r="K30" s="106"/>
      <c r="L30" s="106"/>
      <c r="M30" s="106"/>
      <c r="N30" s="106"/>
      <c r="O30" s="106"/>
      <c r="P30" s="106"/>
    </row>
    <row r="31" spans="1:16" x14ac:dyDescent="0.25">
      <c r="A31" s="79">
        <v>26</v>
      </c>
      <c r="B31" s="80">
        <v>2200</v>
      </c>
      <c r="C31" s="81" t="s">
        <v>316</v>
      </c>
      <c r="D31" s="82">
        <f>SUM(D32:D35)</f>
        <v>230173</v>
      </c>
      <c r="E31" s="82">
        <f t="shared" ref="E31:P31" si="2">SUM(E32:E35)</f>
        <v>27540.6</v>
      </c>
      <c r="F31" s="82">
        <f t="shared" si="2"/>
        <v>18360.400000000001</v>
      </c>
      <c r="G31" s="82">
        <f t="shared" si="2"/>
        <v>14438.3</v>
      </c>
      <c r="H31" s="82">
        <f t="shared" si="2"/>
        <v>22950.5</v>
      </c>
      <c r="I31" s="82">
        <f t="shared" si="2"/>
        <v>16065.35</v>
      </c>
      <c r="J31" s="82">
        <f t="shared" si="2"/>
        <v>11475.25</v>
      </c>
      <c r="K31" s="82">
        <f t="shared" si="2"/>
        <v>20655.45</v>
      </c>
      <c r="L31" s="82">
        <f t="shared" si="2"/>
        <v>19507.919999999998</v>
      </c>
      <c r="M31" s="82">
        <f t="shared" si="2"/>
        <v>20655.45</v>
      </c>
      <c r="N31" s="82">
        <f t="shared" si="2"/>
        <v>24098.03</v>
      </c>
      <c r="O31" s="82">
        <f t="shared" si="2"/>
        <v>13770.3</v>
      </c>
      <c r="P31" s="82">
        <f t="shared" si="2"/>
        <v>20655.45</v>
      </c>
    </row>
    <row r="32" spans="1:16" x14ac:dyDescent="0.25">
      <c r="A32" s="79">
        <v>27</v>
      </c>
      <c r="B32" s="83">
        <v>22105</v>
      </c>
      <c r="C32" s="84" t="s">
        <v>137</v>
      </c>
      <c r="D32" s="85">
        <v>229505</v>
      </c>
      <c r="E32" s="106">
        <v>27540.6</v>
      </c>
      <c r="F32" s="106">
        <v>18360.400000000001</v>
      </c>
      <c r="G32" s="106">
        <v>13770.3</v>
      </c>
      <c r="H32" s="106">
        <v>22950.5</v>
      </c>
      <c r="I32" s="106">
        <v>16065.35</v>
      </c>
      <c r="J32" s="106">
        <v>11475.25</v>
      </c>
      <c r="K32" s="106">
        <v>20655.45</v>
      </c>
      <c r="L32" s="106">
        <v>19507.919999999998</v>
      </c>
      <c r="M32" s="106">
        <v>20655.45</v>
      </c>
      <c r="N32" s="106">
        <v>24098.03</v>
      </c>
      <c r="O32" s="106">
        <v>13770.3</v>
      </c>
      <c r="P32" s="106">
        <v>20655.45</v>
      </c>
    </row>
    <row r="33" spans="1:16" ht="30" x14ac:dyDescent="0.25">
      <c r="A33" s="79">
        <v>28</v>
      </c>
      <c r="B33" s="79">
        <v>22301</v>
      </c>
      <c r="C33" s="86" t="s">
        <v>138</v>
      </c>
      <c r="D33" s="87">
        <v>100</v>
      </c>
      <c r="E33" s="106"/>
      <c r="F33" s="106"/>
      <c r="G33" s="87">
        <v>100</v>
      </c>
      <c r="H33" s="106"/>
      <c r="I33" s="106"/>
      <c r="J33" s="106"/>
      <c r="K33" s="106"/>
      <c r="L33" s="106"/>
      <c r="M33" s="106"/>
      <c r="N33" s="106"/>
      <c r="O33" s="106"/>
      <c r="P33" s="106"/>
    </row>
    <row r="34" spans="1:16" ht="30" x14ac:dyDescent="0.25">
      <c r="A34" s="79">
        <v>29</v>
      </c>
      <c r="B34" s="79">
        <v>22302</v>
      </c>
      <c r="C34" s="86" t="s">
        <v>139</v>
      </c>
      <c r="D34" s="87">
        <v>468</v>
      </c>
      <c r="E34" s="106"/>
      <c r="F34" s="106"/>
      <c r="G34" s="87">
        <v>468</v>
      </c>
      <c r="H34" s="106"/>
      <c r="I34" s="106"/>
      <c r="J34" s="106"/>
      <c r="K34" s="106"/>
      <c r="L34" s="106"/>
      <c r="M34" s="106"/>
      <c r="N34" s="106"/>
      <c r="O34" s="106"/>
      <c r="P34" s="106"/>
    </row>
    <row r="35" spans="1:16" ht="30" x14ac:dyDescent="0.25">
      <c r="A35" s="79">
        <v>30</v>
      </c>
      <c r="B35" s="79">
        <v>22303</v>
      </c>
      <c r="C35" s="86" t="s">
        <v>318</v>
      </c>
      <c r="D35" s="87">
        <v>100</v>
      </c>
      <c r="E35" s="106"/>
      <c r="F35" s="106"/>
      <c r="G35" s="87">
        <v>100</v>
      </c>
      <c r="H35" s="106"/>
      <c r="I35" s="106"/>
      <c r="J35" s="106"/>
      <c r="K35" s="106"/>
      <c r="L35" s="106"/>
      <c r="M35" s="106"/>
      <c r="N35" s="106"/>
      <c r="O35" s="106"/>
      <c r="P35" s="106"/>
    </row>
    <row r="36" spans="1:16" ht="30" x14ac:dyDescent="0.25">
      <c r="A36" s="79">
        <v>31</v>
      </c>
      <c r="B36" s="80">
        <v>2400</v>
      </c>
      <c r="C36" s="81" t="s">
        <v>319</v>
      </c>
      <c r="D36" s="82">
        <f>SUM(D37:D57)</f>
        <v>35393</v>
      </c>
      <c r="E36" s="82">
        <f t="shared" ref="E36:P36" si="3">SUM(E37:E57)</f>
        <v>6000</v>
      </c>
      <c r="F36" s="82">
        <f t="shared" si="3"/>
        <v>0</v>
      </c>
      <c r="G36" s="82">
        <f t="shared" si="3"/>
        <v>7645</v>
      </c>
      <c r="H36" s="82">
        <f t="shared" si="3"/>
        <v>0</v>
      </c>
      <c r="I36" s="82">
        <f t="shared" si="3"/>
        <v>3000</v>
      </c>
      <c r="J36" s="82">
        <f t="shared" si="3"/>
        <v>7000</v>
      </c>
      <c r="K36" s="82">
        <f t="shared" si="3"/>
        <v>6000</v>
      </c>
      <c r="L36" s="82">
        <f t="shared" si="3"/>
        <v>5748</v>
      </c>
      <c r="M36" s="82">
        <f t="shared" si="3"/>
        <v>0</v>
      </c>
      <c r="N36" s="82">
        <f t="shared" si="3"/>
        <v>0</v>
      </c>
      <c r="O36" s="82">
        <f t="shared" si="3"/>
        <v>0</v>
      </c>
      <c r="P36" s="82">
        <f t="shared" si="3"/>
        <v>0</v>
      </c>
    </row>
    <row r="37" spans="1:16" ht="30" x14ac:dyDescent="0.25">
      <c r="A37" s="79">
        <v>32</v>
      </c>
      <c r="B37" s="79">
        <v>24101</v>
      </c>
      <c r="C37" s="86" t="s">
        <v>320</v>
      </c>
      <c r="D37" s="87">
        <v>100</v>
      </c>
      <c r="E37" s="106"/>
      <c r="F37" s="106"/>
      <c r="G37" s="87">
        <v>100</v>
      </c>
      <c r="H37" s="106"/>
      <c r="I37" s="106"/>
      <c r="J37" s="106"/>
      <c r="K37" s="106"/>
      <c r="L37" s="106"/>
      <c r="M37" s="106"/>
      <c r="N37" s="106"/>
      <c r="O37" s="106"/>
      <c r="P37" s="106"/>
    </row>
    <row r="38" spans="1:16" ht="30" x14ac:dyDescent="0.25">
      <c r="A38" s="79">
        <v>33</v>
      </c>
      <c r="B38" s="79">
        <v>24201</v>
      </c>
      <c r="C38" s="86" t="s">
        <v>142</v>
      </c>
      <c r="D38" s="87">
        <v>100</v>
      </c>
      <c r="E38" s="106"/>
      <c r="F38" s="106"/>
      <c r="G38" s="87">
        <v>100</v>
      </c>
      <c r="H38" s="106"/>
      <c r="I38" s="106"/>
      <c r="J38" s="106"/>
      <c r="K38" s="106"/>
      <c r="L38" s="106"/>
      <c r="M38" s="106"/>
      <c r="N38" s="106"/>
      <c r="O38" s="106"/>
      <c r="P38" s="106"/>
    </row>
    <row r="39" spans="1:16" x14ac:dyDescent="0.25">
      <c r="A39" s="79">
        <v>34</v>
      </c>
      <c r="B39" s="79">
        <v>24301</v>
      </c>
      <c r="C39" s="86" t="s">
        <v>143</v>
      </c>
      <c r="D39" s="87">
        <v>100</v>
      </c>
      <c r="E39" s="106"/>
      <c r="F39" s="106"/>
      <c r="G39" s="87">
        <v>100</v>
      </c>
      <c r="H39" s="106"/>
      <c r="I39" s="106"/>
      <c r="J39" s="106"/>
      <c r="K39" s="106"/>
      <c r="L39" s="106"/>
      <c r="M39" s="106"/>
      <c r="N39" s="106"/>
      <c r="O39" s="106"/>
      <c r="P39" s="106"/>
    </row>
    <row r="40" spans="1:16" x14ac:dyDescent="0.25">
      <c r="A40" s="79">
        <v>35</v>
      </c>
      <c r="B40" s="79">
        <v>24401</v>
      </c>
      <c r="C40" s="86" t="s">
        <v>144</v>
      </c>
      <c r="D40" s="87">
        <v>100</v>
      </c>
      <c r="E40" s="106"/>
      <c r="F40" s="106"/>
      <c r="G40" s="87">
        <v>100</v>
      </c>
      <c r="H40" s="106"/>
      <c r="I40" s="106"/>
      <c r="J40" s="106"/>
      <c r="K40" s="106"/>
      <c r="L40" s="106"/>
      <c r="M40" s="106"/>
      <c r="N40" s="106"/>
      <c r="O40" s="106"/>
      <c r="P40" s="106"/>
    </row>
    <row r="41" spans="1:16" ht="30" x14ac:dyDescent="0.25">
      <c r="A41" s="79">
        <v>36</v>
      </c>
      <c r="B41" s="79">
        <v>24402</v>
      </c>
      <c r="C41" s="86" t="s">
        <v>145</v>
      </c>
      <c r="D41" s="87">
        <v>100</v>
      </c>
      <c r="E41" s="106"/>
      <c r="F41" s="106"/>
      <c r="G41" s="87">
        <v>100</v>
      </c>
      <c r="H41" s="106"/>
      <c r="I41" s="106"/>
      <c r="J41" s="106"/>
      <c r="K41" s="106"/>
      <c r="L41" s="106"/>
      <c r="M41" s="106"/>
      <c r="N41" s="106"/>
      <c r="O41" s="106"/>
      <c r="P41" s="106"/>
    </row>
    <row r="42" spans="1:16" ht="30" x14ac:dyDescent="0.25">
      <c r="A42" s="79">
        <v>37</v>
      </c>
      <c r="B42" s="79">
        <v>24501</v>
      </c>
      <c r="C42" s="86" t="s">
        <v>146</v>
      </c>
      <c r="D42" s="87">
        <v>100</v>
      </c>
      <c r="E42" s="106"/>
      <c r="F42" s="106"/>
      <c r="G42" s="87">
        <v>100</v>
      </c>
      <c r="H42" s="106"/>
      <c r="I42" s="106"/>
      <c r="J42" s="106"/>
      <c r="K42" s="106"/>
      <c r="L42" s="106"/>
      <c r="M42" s="106"/>
      <c r="N42" s="106"/>
      <c r="O42" s="106"/>
      <c r="P42" s="106"/>
    </row>
    <row r="43" spans="1:16" x14ac:dyDescent="0.25">
      <c r="A43" s="79">
        <v>38</v>
      </c>
      <c r="B43" s="83">
        <v>24601</v>
      </c>
      <c r="C43" s="84" t="s">
        <v>147</v>
      </c>
      <c r="D43" s="85">
        <v>32748</v>
      </c>
      <c r="E43" s="106">
        <v>6000</v>
      </c>
      <c r="F43" s="106"/>
      <c r="G43" s="85">
        <v>5000</v>
      </c>
      <c r="H43" s="106"/>
      <c r="I43" s="106">
        <v>3000</v>
      </c>
      <c r="J43" s="106">
        <v>7000</v>
      </c>
      <c r="K43" s="106">
        <v>6000</v>
      </c>
      <c r="L43" s="106">
        <v>5748</v>
      </c>
      <c r="M43" s="106"/>
      <c r="N43" s="106"/>
      <c r="O43" s="106"/>
      <c r="P43" s="106"/>
    </row>
    <row r="44" spans="1:16" ht="30" x14ac:dyDescent="0.25">
      <c r="A44" s="79">
        <v>39</v>
      </c>
      <c r="B44" s="79">
        <v>24602</v>
      </c>
      <c r="C44" s="86" t="s">
        <v>148</v>
      </c>
      <c r="D44" s="87">
        <v>100</v>
      </c>
      <c r="E44" s="106"/>
      <c r="F44" s="106"/>
      <c r="G44" s="87">
        <v>100</v>
      </c>
      <c r="H44" s="106"/>
      <c r="I44" s="106"/>
      <c r="J44" s="106"/>
      <c r="K44" s="106"/>
      <c r="L44" s="106"/>
      <c r="M44" s="106"/>
      <c r="N44" s="106"/>
      <c r="O44" s="106"/>
      <c r="P44" s="106"/>
    </row>
    <row r="45" spans="1:16" x14ac:dyDescent="0.25">
      <c r="A45" s="79">
        <v>40</v>
      </c>
      <c r="B45" s="79">
        <v>24603</v>
      </c>
      <c r="C45" s="86" t="s">
        <v>149</v>
      </c>
      <c r="D45" s="87">
        <v>100</v>
      </c>
      <c r="E45" s="106"/>
      <c r="F45" s="106"/>
      <c r="G45" s="87">
        <v>100</v>
      </c>
      <c r="H45" s="106"/>
      <c r="I45" s="106"/>
      <c r="J45" s="106"/>
      <c r="K45" s="106"/>
      <c r="L45" s="106"/>
      <c r="M45" s="106"/>
      <c r="N45" s="106"/>
      <c r="O45" s="106"/>
      <c r="P45" s="106"/>
    </row>
    <row r="46" spans="1:16" ht="30" x14ac:dyDescent="0.25">
      <c r="A46" s="79">
        <v>41</v>
      </c>
      <c r="B46" s="79">
        <v>24701</v>
      </c>
      <c r="C46" s="86" t="s">
        <v>321</v>
      </c>
      <c r="D46" s="87">
        <v>100</v>
      </c>
      <c r="E46" s="106"/>
      <c r="F46" s="106"/>
      <c r="G46" s="87">
        <v>100</v>
      </c>
      <c r="H46" s="106"/>
      <c r="I46" s="106"/>
      <c r="J46" s="106"/>
      <c r="K46" s="106"/>
      <c r="L46" s="106"/>
      <c r="M46" s="106"/>
      <c r="N46" s="106"/>
      <c r="O46" s="106"/>
      <c r="P46" s="106"/>
    </row>
    <row r="47" spans="1:16" ht="30" x14ac:dyDescent="0.25">
      <c r="A47" s="79">
        <v>42</v>
      </c>
      <c r="B47" s="79">
        <v>24702</v>
      </c>
      <c r="C47" s="86" t="s">
        <v>151</v>
      </c>
      <c r="D47" s="87">
        <v>100</v>
      </c>
      <c r="E47" s="106"/>
      <c r="F47" s="106"/>
      <c r="G47" s="87">
        <v>100</v>
      </c>
      <c r="H47" s="106"/>
      <c r="I47" s="106"/>
      <c r="J47" s="106"/>
      <c r="K47" s="106"/>
      <c r="L47" s="106"/>
      <c r="M47" s="106"/>
      <c r="N47" s="106"/>
      <c r="O47" s="106"/>
      <c r="P47" s="106"/>
    </row>
    <row r="48" spans="1:16" ht="30" x14ac:dyDescent="0.25">
      <c r="A48" s="79">
        <v>43</v>
      </c>
      <c r="B48" s="79">
        <v>24703</v>
      </c>
      <c r="C48" s="86" t="s">
        <v>152</v>
      </c>
      <c r="D48" s="87">
        <v>100</v>
      </c>
      <c r="E48" s="106"/>
      <c r="F48" s="106"/>
      <c r="G48" s="87">
        <v>100</v>
      </c>
      <c r="H48" s="106"/>
      <c r="I48" s="106"/>
      <c r="J48" s="106"/>
      <c r="K48" s="106"/>
      <c r="L48" s="106"/>
      <c r="M48" s="106"/>
      <c r="N48" s="106"/>
      <c r="O48" s="106"/>
      <c r="P48" s="106"/>
    </row>
    <row r="49" spans="1:16" ht="30" x14ac:dyDescent="0.25">
      <c r="A49" s="79">
        <v>44</v>
      </c>
      <c r="B49" s="79">
        <v>24704</v>
      </c>
      <c r="C49" s="86" t="s">
        <v>322</v>
      </c>
      <c r="D49" s="87">
        <v>100</v>
      </c>
      <c r="E49" s="106"/>
      <c r="F49" s="106"/>
      <c r="G49" s="87">
        <v>100</v>
      </c>
      <c r="H49" s="106"/>
      <c r="I49" s="106"/>
      <c r="J49" s="106"/>
      <c r="K49" s="106"/>
      <c r="L49" s="106"/>
      <c r="M49" s="106"/>
      <c r="N49" s="106"/>
      <c r="O49" s="106"/>
      <c r="P49" s="106"/>
    </row>
    <row r="50" spans="1:16" ht="30" x14ac:dyDescent="0.25">
      <c r="A50" s="79">
        <v>45</v>
      </c>
      <c r="B50" s="79">
        <v>24801</v>
      </c>
      <c r="C50" s="86" t="s">
        <v>323</v>
      </c>
      <c r="D50" s="87">
        <v>745</v>
      </c>
      <c r="E50" s="106"/>
      <c r="F50" s="106"/>
      <c r="G50" s="87">
        <v>745</v>
      </c>
      <c r="H50" s="106"/>
      <c r="I50" s="106"/>
      <c r="J50" s="106"/>
      <c r="K50" s="106"/>
      <c r="L50" s="106"/>
      <c r="M50" s="106"/>
      <c r="N50" s="106"/>
      <c r="O50" s="106"/>
      <c r="P50" s="106"/>
    </row>
    <row r="51" spans="1:16" ht="30" x14ac:dyDescent="0.25">
      <c r="A51" s="79">
        <v>46</v>
      </c>
      <c r="B51" s="79">
        <v>24802</v>
      </c>
      <c r="C51" s="86" t="s">
        <v>324</v>
      </c>
      <c r="D51" s="87">
        <v>100</v>
      </c>
      <c r="E51" s="106"/>
      <c r="F51" s="106"/>
      <c r="G51" s="87">
        <v>100</v>
      </c>
      <c r="H51" s="106"/>
      <c r="I51" s="106"/>
      <c r="J51" s="106"/>
      <c r="K51" s="106"/>
      <c r="L51" s="106"/>
      <c r="M51" s="106"/>
      <c r="N51" s="106"/>
      <c r="O51" s="106"/>
      <c r="P51" s="106"/>
    </row>
    <row r="52" spans="1:16" ht="30" x14ac:dyDescent="0.25">
      <c r="A52" s="79">
        <v>47</v>
      </c>
      <c r="B52" s="79">
        <v>24803</v>
      </c>
      <c r="C52" s="86" t="s">
        <v>325</v>
      </c>
      <c r="D52" s="87">
        <v>100</v>
      </c>
      <c r="E52" s="106"/>
      <c r="F52" s="106"/>
      <c r="G52" s="87">
        <v>100</v>
      </c>
      <c r="H52" s="106"/>
      <c r="I52" s="106"/>
      <c r="J52" s="106"/>
      <c r="K52" s="106"/>
      <c r="L52" s="106"/>
      <c r="M52" s="106"/>
      <c r="N52" s="106"/>
      <c r="O52" s="106"/>
      <c r="P52" s="106"/>
    </row>
    <row r="53" spans="1:16" ht="30" x14ac:dyDescent="0.25">
      <c r="A53" s="79">
        <v>48</v>
      </c>
      <c r="B53" s="79">
        <v>24804</v>
      </c>
      <c r="C53" s="86" t="s">
        <v>326</v>
      </c>
      <c r="D53" s="87">
        <v>100</v>
      </c>
      <c r="E53" s="106"/>
      <c r="F53" s="106"/>
      <c r="G53" s="87">
        <v>100</v>
      </c>
      <c r="H53" s="106"/>
      <c r="I53" s="106"/>
      <c r="J53" s="106"/>
      <c r="K53" s="106"/>
      <c r="L53" s="106"/>
      <c r="M53" s="106"/>
      <c r="N53" s="106"/>
      <c r="O53" s="106"/>
      <c r="P53" s="106"/>
    </row>
    <row r="54" spans="1:16" ht="30" x14ac:dyDescent="0.25">
      <c r="A54" s="79">
        <v>49</v>
      </c>
      <c r="B54" s="79">
        <v>24805</v>
      </c>
      <c r="C54" s="86" t="s">
        <v>327</v>
      </c>
      <c r="D54" s="87">
        <v>100</v>
      </c>
      <c r="E54" s="106"/>
      <c r="F54" s="106"/>
      <c r="G54" s="87">
        <v>100</v>
      </c>
      <c r="H54" s="106"/>
      <c r="I54" s="106"/>
      <c r="J54" s="106"/>
      <c r="K54" s="106"/>
      <c r="L54" s="106"/>
      <c r="M54" s="106"/>
      <c r="N54" s="106"/>
      <c r="O54" s="106"/>
      <c r="P54" s="106"/>
    </row>
    <row r="55" spans="1:16" ht="30" x14ac:dyDescent="0.25">
      <c r="A55" s="79">
        <v>50</v>
      </c>
      <c r="B55" s="79">
        <v>24806</v>
      </c>
      <c r="C55" s="86" t="s">
        <v>158</v>
      </c>
      <c r="D55" s="87">
        <v>100</v>
      </c>
      <c r="E55" s="106"/>
      <c r="F55" s="106"/>
      <c r="G55" s="87">
        <v>100</v>
      </c>
      <c r="H55" s="106"/>
      <c r="I55" s="106"/>
      <c r="J55" s="106"/>
      <c r="K55" s="106"/>
      <c r="L55" s="106"/>
      <c r="M55" s="106"/>
      <c r="N55" s="106"/>
      <c r="O55" s="106"/>
      <c r="P55" s="106"/>
    </row>
    <row r="56" spans="1:16" ht="30" x14ac:dyDescent="0.25">
      <c r="A56" s="79">
        <v>51</v>
      </c>
      <c r="B56" s="79">
        <v>24807</v>
      </c>
      <c r="C56" s="86" t="s">
        <v>328</v>
      </c>
      <c r="D56" s="87">
        <v>100</v>
      </c>
      <c r="E56" s="106"/>
      <c r="F56" s="106"/>
      <c r="G56" s="87">
        <v>100</v>
      </c>
      <c r="H56" s="106"/>
      <c r="I56" s="106"/>
      <c r="J56" s="106"/>
      <c r="K56" s="106"/>
      <c r="L56" s="106"/>
      <c r="M56" s="106"/>
      <c r="N56" s="106"/>
      <c r="O56" s="106"/>
      <c r="P56" s="106"/>
    </row>
    <row r="57" spans="1:16" ht="30" x14ac:dyDescent="0.25">
      <c r="A57" s="79">
        <v>52</v>
      </c>
      <c r="B57" s="79">
        <v>24901</v>
      </c>
      <c r="C57" s="86" t="s">
        <v>329</v>
      </c>
      <c r="D57" s="87">
        <v>100</v>
      </c>
      <c r="E57" s="106"/>
      <c r="F57" s="106"/>
      <c r="G57" s="87">
        <v>100</v>
      </c>
      <c r="H57" s="106"/>
      <c r="I57" s="106"/>
      <c r="J57" s="106"/>
      <c r="K57" s="106"/>
      <c r="L57" s="106"/>
      <c r="M57" s="106"/>
      <c r="N57" s="106"/>
      <c r="O57" s="106"/>
      <c r="P57" s="106"/>
    </row>
    <row r="58" spans="1:16" ht="30" x14ac:dyDescent="0.25">
      <c r="A58" s="79">
        <v>53</v>
      </c>
      <c r="B58" s="79">
        <v>2500</v>
      </c>
      <c r="C58" s="81" t="s">
        <v>330</v>
      </c>
      <c r="D58" s="82">
        <f>SUM(D59:D65)</f>
        <v>4246.6000000000004</v>
      </c>
      <c r="E58" s="82">
        <f t="shared" ref="E58:P58" si="4">SUM(E59:E65)</f>
        <v>1646.6</v>
      </c>
      <c r="F58" s="82">
        <f t="shared" si="4"/>
        <v>500</v>
      </c>
      <c r="G58" s="82">
        <f t="shared" si="4"/>
        <v>1000</v>
      </c>
      <c r="H58" s="82">
        <f t="shared" si="4"/>
        <v>500</v>
      </c>
      <c r="I58" s="82">
        <f t="shared" si="4"/>
        <v>600</v>
      </c>
      <c r="J58" s="82">
        <f t="shared" si="4"/>
        <v>0</v>
      </c>
      <c r="K58" s="82">
        <f t="shared" si="4"/>
        <v>0</v>
      </c>
      <c r="L58" s="82">
        <f t="shared" si="4"/>
        <v>0</v>
      </c>
      <c r="M58" s="82">
        <f t="shared" si="4"/>
        <v>0</v>
      </c>
      <c r="N58" s="82">
        <f t="shared" si="4"/>
        <v>0</v>
      </c>
      <c r="O58" s="82">
        <f t="shared" si="4"/>
        <v>0</v>
      </c>
      <c r="P58" s="82">
        <f t="shared" si="4"/>
        <v>0</v>
      </c>
    </row>
    <row r="59" spans="1:16" ht="30" x14ac:dyDescent="0.25">
      <c r="A59" s="79">
        <v>54</v>
      </c>
      <c r="B59" s="79">
        <v>25102</v>
      </c>
      <c r="C59" s="86" t="s">
        <v>161</v>
      </c>
      <c r="D59" s="87">
        <v>100</v>
      </c>
      <c r="E59" s="106"/>
      <c r="F59" s="106"/>
      <c r="G59" s="87">
        <v>100</v>
      </c>
      <c r="H59" s="106"/>
      <c r="I59" s="106"/>
      <c r="J59" s="106"/>
      <c r="K59" s="106"/>
      <c r="L59" s="106"/>
      <c r="M59" s="106"/>
      <c r="N59" s="106"/>
      <c r="O59" s="106"/>
      <c r="P59" s="106"/>
    </row>
    <row r="60" spans="1:16" ht="30" x14ac:dyDescent="0.25">
      <c r="A60" s="79">
        <v>55</v>
      </c>
      <c r="B60" s="79">
        <v>25201</v>
      </c>
      <c r="C60" s="86" t="s">
        <v>162</v>
      </c>
      <c r="D60" s="87">
        <v>100</v>
      </c>
      <c r="E60" s="106"/>
      <c r="F60" s="106"/>
      <c r="G60" s="87">
        <v>100</v>
      </c>
      <c r="H60" s="106"/>
      <c r="I60" s="106"/>
      <c r="J60" s="106"/>
      <c r="K60" s="106"/>
      <c r="L60" s="106"/>
      <c r="M60" s="106"/>
      <c r="N60" s="106"/>
      <c r="O60" s="106"/>
      <c r="P60" s="106"/>
    </row>
    <row r="61" spans="1:16" ht="45" x14ac:dyDescent="0.25">
      <c r="A61" s="79">
        <v>56</v>
      </c>
      <c r="B61" s="79">
        <v>25301</v>
      </c>
      <c r="C61" s="86" t="s">
        <v>331</v>
      </c>
      <c r="D61" s="87">
        <v>100</v>
      </c>
      <c r="E61" s="106"/>
      <c r="F61" s="106"/>
      <c r="G61" s="87">
        <v>100</v>
      </c>
      <c r="H61" s="106"/>
      <c r="I61" s="106"/>
      <c r="J61" s="106"/>
      <c r="K61" s="106"/>
      <c r="L61" s="106"/>
      <c r="M61" s="106"/>
      <c r="N61" s="106"/>
      <c r="O61" s="106"/>
      <c r="P61" s="106"/>
    </row>
    <row r="62" spans="1:16" ht="30" x14ac:dyDescent="0.25">
      <c r="A62" s="79">
        <v>57</v>
      </c>
      <c r="B62" s="83">
        <v>25401</v>
      </c>
      <c r="C62" s="84" t="s">
        <v>332</v>
      </c>
      <c r="D62" s="85">
        <v>569</v>
      </c>
      <c r="E62" s="87">
        <v>569</v>
      </c>
      <c r="F62" s="87"/>
      <c r="G62" s="87"/>
      <c r="H62" s="87"/>
      <c r="I62" s="87"/>
      <c r="J62" s="87"/>
      <c r="K62" s="87"/>
      <c r="L62" s="87"/>
      <c r="M62" s="87"/>
      <c r="N62" s="87"/>
      <c r="O62" s="87"/>
      <c r="P62" s="87"/>
    </row>
    <row r="63" spans="1:16" ht="45" x14ac:dyDescent="0.25">
      <c r="A63" s="79">
        <v>58</v>
      </c>
      <c r="B63" s="79">
        <v>25402</v>
      </c>
      <c r="C63" s="86" t="s">
        <v>333</v>
      </c>
      <c r="D63" s="87">
        <v>100</v>
      </c>
      <c r="E63" s="106"/>
      <c r="F63" s="106"/>
      <c r="G63" s="87">
        <v>100</v>
      </c>
      <c r="H63" s="106"/>
      <c r="I63" s="106"/>
      <c r="J63" s="106"/>
      <c r="K63" s="106"/>
      <c r="L63" s="106"/>
      <c r="M63" s="106"/>
      <c r="N63" s="106"/>
      <c r="O63" s="106"/>
      <c r="P63" s="106"/>
    </row>
    <row r="64" spans="1:16" ht="30" x14ac:dyDescent="0.25">
      <c r="A64" s="79">
        <v>59</v>
      </c>
      <c r="B64" s="79">
        <v>25601</v>
      </c>
      <c r="C64" s="86" t="s">
        <v>165</v>
      </c>
      <c r="D64" s="87">
        <v>3177.6</v>
      </c>
      <c r="E64" s="87">
        <v>1077.5999999999999</v>
      </c>
      <c r="F64" s="87">
        <v>500</v>
      </c>
      <c r="G64" s="87">
        <v>500</v>
      </c>
      <c r="H64" s="87">
        <v>500</v>
      </c>
      <c r="I64" s="87">
        <v>600</v>
      </c>
      <c r="J64" s="87"/>
      <c r="K64" s="87"/>
      <c r="L64" s="87"/>
      <c r="M64" s="87"/>
      <c r="N64" s="87"/>
      <c r="O64" s="87"/>
      <c r="P64" s="87"/>
    </row>
    <row r="65" spans="1:16" ht="30" x14ac:dyDescent="0.25">
      <c r="A65" s="79">
        <v>60</v>
      </c>
      <c r="B65" s="79">
        <v>25901</v>
      </c>
      <c r="C65" s="86" t="s">
        <v>166</v>
      </c>
      <c r="D65" s="87">
        <v>100</v>
      </c>
      <c r="E65" s="106"/>
      <c r="F65" s="106"/>
      <c r="G65" s="87">
        <v>100</v>
      </c>
      <c r="H65" s="106"/>
      <c r="I65" s="106"/>
      <c r="J65" s="106"/>
      <c r="K65" s="106"/>
      <c r="L65" s="106"/>
      <c r="M65" s="106"/>
      <c r="N65" s="106"/>
      <c r="O65" s="106"/>
      <c r="P65" s="106"/>
    </row>
    <row r="66" spans="1:16" ht="30" x14ac:dyDescent="0.25">
      <c r="A66" s="79">
        <v>61</v>
      </c>
      <c r="B66" s="79">
        <v>2600</v>
      </c>
      <c r="C66" s="81" t="s">
        <v>167</v>
      </c>
      <c r="D66" s="82">
        <f>SUM(D67)</f>
        <v>1614224</v>
      </c>
      <c r="E66" s="82">
        <f t="shared" ref="E66:P66" si="5">SUM(E67)</f>
        <v>80711.199999999997</v>
      </c>
      <c r="F66" s="82">
        <f t="shared" si="5"/>
        <v>64568.959999999999</v>
      </c>
      <c r="G66" s="82">
        <f t="shared" si="5"/>
        <v>193706.88</v>
      </c>
      <c r="H66" s="82">
        <f t="shared" si="5"/>
        <v>145280.16</v>
      </c>
      <c r="I66" s="82">
        <f t="shared" si="5"/>
        <v>153351.28</v>
      </c>
      <c r="J66" s="82">
        <f t="shared" si="5"/>
        <v>177564.64</v>
      </c>
      <c r="K66" s="82">
        <f t="shared" si="5"/>
        <v>169493.52</v>
      </c>
      <c r="L66" s="82">
        <f t="shared" si="5"/>
        <v>145280.16</v>
      </c>
      <c r="M66" s="82">
        <f t="shared" si="5"/>
        <v>121066.8</v>
      </c>
      <c r="N66" s="82">
        <f t="shared" si="5"/>
        <v>96853.440000000002</v>
      </c>
      <c r="O66" s="82">
        <f t="shared" si="5"/>
        <v>145280.16</v>
      </c>
      <c r="P66" s="82">
        <f t="shared" si="5"/>
        <v>121066.8</v>
      </c>
    </row>
    <row r="67" spans="1:16" ht="30" x14ac:dyDescent="0.25">
      <c r="A67" s="79">
        <v>62</v>
      </c>
      <c r="B67" s="83">
        <v>26101</v>
      </c>
      <c r="C67" s="84" t="s">
        <v>167</v>
      </c>
      <c r="D67" s="85">
        <v>1614224</v>
      </c>
      <c r="E67" s="87">
        <v>80711.199999999997</v>
      </c>
      <c r="F67" s="87">
        <v>64568.959999999999</v>
      </c>
      <c r="G67" s="87">
        <v>193706.88</v>
      </c>
      <c r="H67" s="87">
        <v>145280.16</v>
      </c>
      <c r="I67" s="87">
        <v>153351.28</v>
      </c>
      <c r="J67" s="87">
        <v>177564.64</v>
      </c>
      <c r="K67" s="87">
        <v>169493.52</v>
      </c>
      <c r="L67" s="87">
        <v>145280.16</v>
      </c>
      <c r="M67" s="87">
        <v>121066.8</v>
      </c>
      <c r="N67" s="87">
        <v>96853.440000000002</v>
      </c>
      <c r="O67" s="87">
        <v>145280.16</v>
      </c>
      <c r="P67" s="87">
        <v>121066.8</v>
      </c>
    </row>
    <row r="68" spans="1:16" ht="45" x14ac:dyDescent="0.25">
      <c r="A68" s="79">
        <v>63</v>
      </c>
      <c r="B68" s="80">
        <v>2700</v>
      </c>
      <c r="C68" s="81" t="s">
        <v>335</v>
      </c>
      <c r="D68" s="82">
        <f>SUM(D69:D78)</f>
        <v>208403.28</v>
      </c>
      <c r="E68" s="82">
        <f t="shared" ref="E68:P68" si="6">SUM(E69:E78)</f>
        <v>0</v>
      </c>
      <c r="F68" s="82">
        <f t="shared" si="6"/>
        <v>150000</v>
      </c>
      <c r="G68" s="82">
        <f t="shared" si="6"/>
        <v>29983.279999999999</v>
      </c>
      <c r="H68" s="82">
        <f t="shared" si="6"/>
        <v>0</v>
      </c>
      <c r="I68" s="82">
        <f t="shared" si="6"/>
        <v>0</v>
      </c>
      <c r="J68" s="82">
        <f t="shared" si="6"/>
        <v>0</v>
      </c>
      <c r="K68" s="82">
        <f t="shared" si="6"/>
        <v>0</v>
      </c>
      <c r="L68" s="82">
        <f t="shared" si="6"/>
        <v>0</v>
      </c>
      <c r="M68" s="82">
        <f t="shared" si="6"/>
        <v>28420</v>
      </c>
      <c r="N68" s="82">
        <f t="shared" si="6"/>
        <v>0</v>
      </c>
      <c r="O68" s="82">
        <f t="shared" si="6"/>
        <v>0</v>
      </c>
      <c r="P68" s="82">
        <f t="shared" si="6"/>
        <v>0</v>
      </c>
    </row>
    <row r="69" spans="1:16" ht="30" x14ac:dyDescent="0.25">
      <c r="A69" s="79">
        <v>64</v>
      </c>
      <c r="B69" s="79">
        <v>27101</v>
      </c>
      <c r="C69" s="86" t="s">
        <v>128</v>
      </c>
      <c r="D69" s="87">
        <v>100</v>
      </c>
      <c r="E69" s="106"/>
      <c r="F69" s="106"/>
      <c r="G69" s="87">
        <v>100</v>
      </c>
      <c r="H69" s="106"/>
      <c r="I69" s="106"/>
      <c r="J69" s="106"/>
      <c r="K69" s="106"/>
      <c r="L69" s="106"/>
      <c r="M69" s="106"/>
      <c r="N69" s="106"/>
      <c r="O69" s="106"/>
      <c r="P69" s="106"/>
    </row>
    <row r="70" spans="1:16" ht="30" x14ac:dyDescent="0.25">
      <c r="A70" s="79">
        <v>65</v>
      </c>
      <c r="B70" s="83">
        <v>27106</v>
      </c>
      <c r="C70" s="84" t="s">
        <v>336</v>
      </c>
      <c r="D70" s="85">
        <v>56840</v>
      </c>
      <c r="E70" s="106"/>
      <c r="F70" s="106"/>
      <c r="G70" s="85">
        <v>28420</v>
      </c>
      <c r="H70" s="106"/>
      <c r="I70" s="106"/>
      <c r="J70" s="106"/>
      <c r="K70" s="106"/>
      <c r="L70" s="106"/>
      <c r="M70" s="106">
        <v>28420</v>
      </c>
      <c r="N70" s="106"/>
      <c r="O70" s="106"/>
      <c r="P70" s="106"/>
    </row>
    <row r="71" spans="1:16" ht="30" x14ac:dyDescent="0.25">
      <c r="A71" s="79">
        <v>66</v>
      </c>
      <c r="B71" s="79">
        <v>27203</v>
      </c>
      <c r="C71" s="86" t="s">
        <v>338</v>
      </c>
      <c r="D71" s="87">
        <v>100</v>
      </c>
      <c r="E71" s="106"/>
      <c r="F71" s="106"/>
      <c r="G71" s="87">
        <v>100</v>
      </c>
      <c r="H71" s="106"/>
      <c r="I71" s="106"/>
      <c r="J71" s="106"/>
      <c r="K71" s="106"/>
      <c r="L71" s="106"/>
      <c r="M71" s="106"/>
      <c r="N71" s="106"/>
      <c r="O71" s="106"/>
      <c r="P71" s="106"/>
    </row>
    <row r="72" spans="1:16" ht="30" x14ac:dyDescent="0.25">
      <c r="A72" s="79">
        <v>67</v>
      </c>
      <c r="B72" s="83">
        <v>27205</v>
      </c>
      <c r="C72" s="84" t="s">
        <v>339</v>
      </c>
      <c r="D72" s="85">
        <v>863.28</v>
      </c>
      <c r="E72" s="106"/>
      <c r="F72" s="106"/>
      <c r="G72" s="85">
        <v>863.28</v>
      </c>
      <c r="H72" s="106"/>
      <c r="I72" s="106"/>
      <c r="J72" s="106"/>
      <c r="K72" s="106"/>
      <c r="L72" s="106"/>
      <c r="M72" s="106"/>
      <c r="N72" s="106"/>
      <c r="O72" s="106"/>
      <c r="P72" s="106"/>
    </row>
    <row r="73" spans="1:16" ht="30" x14ac:dyDescent="0.25">
      <c r="A73" s="79">
        <v>68</v>
      </c>
      <c r="B73" s="79">
        <v>27206</v>
      </c>
      <c r="C73" s="86" t="s">
        <v>340</v>
      </c>
      <c r="D73" s="87">
        <v>100</v>
      </c>
      <c r="E73" s="106"/>
      <c r="F73" s="106"/>
      <c r="G73" s="87">
        <v>100</v>
      </c>
      <c r="H73" s="106"/>
      <c r="I73" s="106"/>
      <c r="J73" s="106"/>
      <c r="K73" s="106"/>
      <c r="L73" s="106"/>
      <c r="M73" s="106"/>
      <c r="N73" s="106"/>
      <c r="O73" s="106"/>
      <c r="P73" s="106"/>
    </row>
    <row r="74" spans="1:16" ht="30" x14ac:dyDescent="0.25">
      <c r="A74" s="79">
        <v>69</v>
      </c>
      <c r="B74" s="79">
        <v>27301</v>
      </c>
      <c r="C74" s="86" t="s">
        <v>172</v>
      </c>
      <c r="D74" s="87">
        <v>100</v>
      </c>
      <c r="E74" s="106"/>
      <c r="F74" s="106"/>
      <c r="G74" s="87">
        <v>100</v>
      </c>
      <c r="H74" s="106"/>
      <c r="I74" s="106"/>
      <c r="J74" s="106"/>
      <c r="K74" s="106"/>
      <c r="L74" s="106"/>
      <c r="M74" s="106"/>
      <c r="N74" s="106"/>
      <c r="O74" s="106"/>
      <c r="P74" s="106"/>
    </row>
    <row r="75" spans="1:16" ht="45" x14ac:dyDescent="0.25">
      <c r="A75" s="79">
        <v>70</v>
      </c>
      <c r="B75" s="79">
        <v>27303</v>
      </c>
      <c r="C75" s="86" t="s">
        <v>341</v>
      </c>
      <c r="D75" s="87">
        <v>100</v>
      </c>
      <c r="E75" s="106"/>
      <c r="F75" s="106"/>
      <c r="G75" s="87">
        <v>100</v>
      </c>
      <c r="H75" s="106"/>
      <c r="I75" s="106"/>
      <c r="J75" s="106"/>
      <c r="K75" s="106"/>
      <c r="L75" s="106"/>
      <c r="M75" s="106"/>
      <c r="N75" s="106"/>
      <c r="O75" s="106"/>
      <c r="P75" s="106"/>
    </row>
    <row r="76" spans="1:16" ht="45" x14ac:dyDescent="0.25">
      <c r="A76" s="79">
        <v>71</v>
      </c>
      <c r="B76" s="79">
        <v>27304</v>
      </c>
      <c r="C76" s="86" t="s">
        <v>342</v>
      </c>
      <c r="D76" s="87">
        <v>100</v>
      </c>
      <c r="E76" s="106"/>
      <c r="F76" s="106"/>
      <c r="G76" s="87">
        <v>100</v>
      </c>
      <c r="H76" s="106"/>
      <c r="I76" s="106"/>
      <c r="J76" s="106"/>
      <c r="K76" s="106"/>
      <c r="L76" s="106"/>
      <c r="M76" s="106"/>
      <c r="N76" s="106"/>
      <c r="O76" s="106"/>
      <c r="P76" s="106"/>
    </row>
    <row r="77" spans="1:16" x14ac:dyDescent="0.25">
      <c r="A77" s="79">
        <v>72</v>
      </c>
      <c r="B77" s="83">
        <v>27401</v>
      </c>
      <c r="C77" s="84" t="s">
        <v>175</v>
      </c>
      <c r="D77" s="85">
        <v>150000</v>
      </c>
      <c r="E77" s="106"/>
      <c r="F77" s="85">
        <v>150000</v>
      </c>
      <c r="G77" s="85"/>
      <c r="H77" s="106"/>
      <c r="I77" s="106"/>
      <c r="J77" s="106"/>
      <c r="K77" s="106"/>
      <c r="L77" s="106"/>
      <c r="M77" s="106"/>
      <c r="N77" s="106"/>
      <c r="O77" s="106"/>
      <c r="P77" s="106"/>
    </row>
    <row r="78" spans="1:16" x14ac:dyDescent="0.25">
      <c r="A78" s="79">
        <v>73</v>
      </c>
      <c r="B78" s="79">
        <v>27503</v>
      </c>
      <c r="C78" s="86" t="s">
        <v>176</v>
      </c>
      <c r="D78" s="87">
        <v>100</v>
      </c>
      <c r="E78" s="106"/>
      <c r="F78" s="106"/>
      <c r="G78" s="87">
        <v>100</v>
      </c>
      <c r="H78" s="106"/>
      <c r="I78" s="106"/>
      <c r="J78" s="106"/>
      <c r="K78" s="106"/>
      <c r="L78" s="106"/>
      <c r="M78" s="106"/>
      <c r="N78" s="106"/>
      <c r="O78" s="106"/>
      <c r="P78" s="106"/>
    </row>
    <row r="79" spans="1:16" ht="30" x14ac:dyDescent="0.25">
      <c r="A79" s="79">
        <v>74</v>
      </c>
      <c r="B79" s="80">
        <v>2900</v>
      </c>
      <c r="C79" s="81" t="s">
        <v>344</v>
      </c>
      <c r="D79" s="82">
        <f>SUM(D80:D107)</f>
        <v>100309</v>
      </c>
      <c r="E79" s="82">
        <f t="shared" ref="E79:P79" si="7">SUM(E80:E107)</f>
        <v>18509</v>
      </c>
      <c r="F79" s="82">
        <f t="shared" si="7"/>
        <v>16000</v>
      </c>
      <c r="G79" s="82">
        <f t="shared" si="7"/>
        <v>30800</v>
      </c>
      <c r="H79" s="82">
        <f t="shared" si="7"/>
        <v>0</v>
      </c>
      <c r="I79" s="82">
        <f t="shared" si="7"/>
        <v>0</v>
      </c>
      <c r="J79" s="82">
        <f t="shared" si="7"/>
        <v>3000</v>
      </c>
      <c r="K79" s="82">
        <f t="shared" si="7"/>
        <v>32000</v>
      </c>
      <c r="L79" s="82">
        <f t="shared" si="7"/>
        <v>0</v>
      </c>
      <c r="M79" s="82">
        <f t="shared" si="7"/>
        <v>0</v>
      </c>
      <c r="N79" s="82">
        <f t="shared" si="7"/>
        <v>0</v>
      </c>
      <c r="O79" s="82">
        <f t="shared" si="7"/>
        <v>0</v>
      </c>
      <c r="P79" s="82">
        <f t="shared" si="7"/>
        <v>0</v>
      </c>
    </row>
    <row r="80" spans="1:16" x14ac:dyDescent="0.25">
      <c r="A80" s="79">
        <v>75</v>
      </c>
      <c r="B80" s="79">
        <v>29101</v>
      </c>
      <c r="C80" s="86" t="s">
        <v>177</v>
      </c>
      <c r="D80" s="87">
        <v>2000</v>
      </c>
      <c r="E80" s="106"/>
      <c r="F80" s="106">
        <v>2000</v>
      </c>
      <c r="G80" s="87"/>
      <c r="H80" s="106"/>
      <c r="I80" s="106"/>
      <c r="J80" s="106"/>
      <c r="K80" s="106"/>
      <c r="L80" s="106"/>
      <c r="M80" s="106"/>
      <c r="N80" s="106"/>
      <c r="O80" s="106"/>
      <c r="P80" s="106"/>
    </row>
    <row r="81" spans="1:16" ht="30" x14ac:dyDescent="0.25">
      <c r="A81" s="79">
        <v>76</v>
      </c>
      <c r="B81" s="79">
        <v>29102</v>
      </c>
      <c r="C81" s="86" t="s">
        <v>178</v>
      </c>
      <c r="D81" s="87">
        <v>100</v>
      </c>
      <c r="E81" s="106"/>
      <c r="F81" s="106"/>
      <c r="G81" s="87">
        <v>100</v>
      </c>
      <c r="H81" s="106"/>
      <c r="I81" s="106"/>
      <c r="J81" s="106"/>
      <c r="K81" s="106"/>
      <c r="L81" s="106"/>
      <c r="M81" s="106"/>
      <c r="N81" s="106"/>
      <c r="O81" s="106"/>
      <c r="P81" s="106"/>
    </row>
    <row r="82" spans="1:16" ht="45" x14ac:dyDescent="0.25">
      <c r="A82" s="79">
        <v>77</v>
      </c>
      <c r="B82" s="79">
        <v>29105</v>
      </c>
      <c r="C82" s="86" t="s">
        <v>345</v>
      </c>
      <c r="D82" s="87">
        <v>100</v>
      </c>
      <c r="E82" s="106"/>
      <c r="F82" s="106"/>
      <c r="G82" s="87">
        <v>100</v>
      </c>
      <c r="H82" s="106"/>
      <c r="I82" s="106"/>
      <c r="J82" s="106"/>
      <c r="K82" s="106"/>
      <c r="L82" s="106"/>
      <c r="M82" s="106"/>
      <c r="N82" s="106"/>
      <c r="O82" s="106"/>
      <c r="P82" s="106"/>
    </row>
    <row r="83" spans="1:16" ht="30" x14ac:dyDescent="0.25">
      <c r="A83" s="79">
        <v>78</v>
      </c>
      <c r="B83" s="79">
        <v>29106</v>
      </c>
      <c r="C83" s="86" t="s">
        <v>180</v>
      </c>
      <c r="D83" s="87">
        <v>100</v>
      </c>
      <c r="E83" s="106"/>
      <c r="F83" s="106"/>
      <c r="G83" s="87">
        <v>100</v>
      </c>
      <c r="H83" s="106"/>
      <c r="I83" s="106"/>
      <c r="J83" s="106"/>
      <c r="K83" s="106"/>
      <c r="L83" s="106"/>
      <c r="M83" s="106"/>
      <c r="N83" s="106"/>
      <c r="O83" s="106"/>
      <c r="P83" s="106"/>
    </row>
    <row r="84" spans="1:16" ht="30" x14ac:dyDescent="0.25">
      <c r="A84" s="79">
        <v>79</v>
      </c>
      <c r="B84" s="79">
        <v>29107</v>
      </c>
      <c r="C84" s="86" t="s">
        <v>346</v>
      </c>
      <c r="D84" s="87">
        <v>100</v>
      </c>
      <c r="E84" s="106"/>
      <c r="F84" s="106"/>
      <c r="G84" s="87">
        <v>100</v>
      </c>
      <c r="H84" s="106"/>
      <c r="I84" s="106"/>
      <c r="J84" s="106"/>
      <c r="K84" s="106"/>
      <c r="L84" s="106"/>
      <c r="M84" s="106"/>
      <c r="N84" s="106"/>
      <c r="O84" s="106"/>
      <c r="P84" s="106"/>
    </row>
    <row r="85" spans="1:16" ht="30" x14ac:dyDescent="0.25">
      <c r="A85" s="79">
        <v>80</v>
      </c>
      <c r="B85" s="79">
        <v>29201</v>
      </c>
      <c r="C85" s="86" t="s">
        <v>182</v>
      </c>
      <c r="D85" s="87">
        <v>100</v>
      </c>
      <c r="E85" s="106"/>
      <c r="F85" s="106"/>
      <c r="G85" s="87">
        <v>100</v>
      </c>
      <c r="H85" s="106"/>
      <c r="I85" s="106"/>
      <c r="J85" s="106"/>
      <c r="K85" s="106"/>
      <c r="L85" s="106"/>
      <c r="M85" s="106"/>
      <c r="N85" s="106"/>
      <c r="O85" s="106"/>
      <c r="P85" s="106"/>
    </row>
    <row r="86" spans="1:16" ht="30" x14ac:dyDescent="0.25">
      <c r="A86" s="79">
        <v>81</v>
      </c>
      <c r="B86" s="79">
        <v>29202</v>
      </c>
      <c r="C86" s="86" t="s">
        <v>183</v>
      </c>
      <c r="D86" s="87">
        <v>1000</v>
      </c>
      <c r="E86" s="106"/>
      <c r="F86" s="106"/>
      <c r="G86" s="87">
        <v>1000</v>
      </c>
      <c r="H86" s="106"/>
      <c r="I86" s="106"/>
      <c r="J86" s="106"/>
      <c r="K86" s="106"/>
      <c r="L86" s="106"/>
      <c r="M86" s="106"/>
      <c r="N86" s="106"/>
      <c r="O86" s="106"/>
      <c r="P86" s="106"/>
    </row>
    <row r="87" spans="1:16" ht="30" x14ac:dyDescent="0.25">
      <c r="A87" s="79">
        <v>82</v>
      </c>
      <c r="B87" s="79">
        <v>29301</v>
      </c>
      <c r="C87" s="86" t="s">
        <v>347</v>
      </c>
      <c r="D87" s="87">
        <v>100</v>
      </c>
      <c r="E87" s="106"/>
      <c r="F87" s="106"/>
      <c r="G87" s="87">
        <v>100</v>
      </c>
      <c r="H87" s="106"/>
      <c r="I87" s="106"/>
      <c r="J87" s="106"/>
      <c r="K87" s="106"/>
      <c r="L87" s="106"/>
      <c r="M87" s="106"/>
      <c r="N87" s="106"/>
      <c r="O87" s="106"/>
      <c r="P87" s="106"/>
    </row>
    <row r="88" spans="1:16" x14ac:dyDescent="0.25">
      <c r="A88" s="79">
        <v>83</v>
      </c>
      <c r="B88" s="79">
        <v>29401</v>
      </c>
      <c r="C88" s="86" t="s">
        <v>185</v>
      </c>
      <c r="D88" s="87">
        <v>2000</v>
      </c>
      <c r="E88" s="106"/>
      <c r="F88" s="106">
        <v>2000</v>
      </c>
      <c r="G88" s="87"/>
      <c r="H88" s="106"/>
      <c r="I88" s="106"/>
      <c r="J88" s="106"/>
      <c r="K88" s="106"/>
      <c r="L88" s="106"/>
      <c r="M88" s="106"/>
      <c r="N88" s="106"/>
      <c r="O88" s="106"/>
      <c r="P88" s="106"/>
    </row>
    <row r="89" spans="1:16" x14ac:dyDescent="0.25">
      <c r="A89" s="79">
        <v>84</v>
      </c>
      <c r="B89" s="83">
        <v>29402</v>
      </c>
      <c r="C89" s="84" t="s">
        <v>186</v>
      </c>
      <c r="D89" s="85">
        <v>11200</v>
      </c>
      <c r="E89" s="106"/>
      <c r="F89" s="106">
        <v>11200</v>
      </c>
      <c r="G89" s="90"/>
      <c r="H89" s="106"/>
      <c r="I89" s="106"/>
      <c r="J89" s="106"/>
      <c r="K89" s="106"/>
      <c r="L89" s="106"/>
      <c r="M89" s="106"/>
      <c r="N89" s="106"/>
      <c r="O89" s="106"/>
      <c r="P89" s="106"/>
    </row>
    <row r="90" spans="1:16" ht="30" x14ac:dyDescent="0.25">
      <c r="A90" s="79">
        <v>85</v>
      </c>
      <c r="B90" s="83">
        <v>29403</v>
      </c>
      <c r="C90" s="84" t="s">
        <v>187</v>
      </c>
      <c r="D90" s="85">
        <v>17309</v>
      </c>
      <c r="E90" s="87">
        <v>17309</v>
      </c>
      <c r="F90" s="106"/>
      <c r="G90" s="90"/>
      <c r="H90" s="106"/>
      <c r="I90" s="106"/>
      <c r="J90" s="106"/>
      <c r="K90" s="106"/>
      <c r="L90" s="106"/>
      <c r="M90" s="106"/>
      <c r="N90" s="106"/>
      <c r="O90" s="106"/>
      <c r="P90" s="106"/>
    </row>
    <row r="91" spans="1:16" ht="60" x14ac:dyDescent="0.25">
      <c r="A91" s="79">
        <v>86</v>
      </c>
      <c r="B91" s="79">
        <v>29501</v>
      </c>
      <c r="C91" s="86" t="s">
        <v>188</v>
      </c>
      <c r="D91" s="87">
        <v>100</v>
      </c>
      <c r="E91" s="106"/>
      <c r="F91" s="106"/>
      <c r="G91" s="87">
        <v>100</v>
      </c>
      <c r="H91" s="106"/>
      <c r="I91" s="106"/>
      <c r="J91" s="106"/>
      <c r="K91" s="106"/>
      <c r="L91" s="106"/>
      <c r="M91" s="106"/>
      <c r="N91" s="106"/>
      <c r="O91" s="106"/>
      <c r="P91" s="106"/>
    </row>
    <row r="92" spans="1:16" ht="45" x14ac:dyDescent="0.25">
      <c r="A92" s="79">
        <v>87</v>
      </c>
      <c r="B92" s="83">
        <v>29601</v>
      </c>
      <c r="C92" s="84" t="s">
        <v>189</v>
      </c>
      <c r="D92" s="85">
        <v>7000</v>
      </c>
      <c r="E92" s="106"/>
      <c r="F92" s="106"/>
      <c r="G92" s="85">
        <v>4000</v>
      </c>
      <c r="H92" s="106"/>
      <c r="I92" s="106"/>
      <c r="J92" s="87">
        <v>3000</v>
      </c>
      <c r="K92" s="106"/>
      <c r="L92" s="106"/>
      <c r="M92" s="106"/>
      <c r="N92" s="106"/>
      <c r="O92" s="106"/>
      <c r="P92" s="106"/>
    </row>
    <row r="93" spans="1:16" x14ac:dyDescent="0.25">
      <c r="A93" s="79">
        <v>88</v>
      </c>
      <c r="B93" s="79">
        <v>29602</v>
      </c>
      <c r="C93" s="86" t="s">
        <v>190</v>
      </c>
      <c r="D93" s="87">
        <v>100</v>
      </c>
      <c r="E93" s="106"/>
      <c r="F93" s="106"/>
      <c r="G93" s="87">
        <v>100</v>
      </c>
      <c r="H93" s="106"/>
      <c r="I93" s="106"/>
      <c r="J93" s="106"/>
      <c r="K93" s="106"/>
      <c r="L93" s="106"/>
      <c r="M93" s="106"/>
      <c r="N93" s="106"/>
      <c r="O93" s="106"/>
      <c r="P93" s="106"/>
    </row>
    <row r="94" spans="1:16" ht="45" x14ac:dyDescent="0.25">
      <c r="A94" s="79">
        <v>89</v>
      </c>
      <c r="B94" s="83">
        <v>29603</v>
      </c>
      <c r="C94" s="84" t="s">
        <v>349</v>
      </c>
      <c r="D94" s="85">
        <v>25000</v>
      </c>
      <c r="E94" s="106"/>
      <c r="F94" s="106"/>
      <c r="G94" s="85">
        <v>12000</v>
      </c>
      <c r="H94" s="106"/>
      <c r="I94" s="106"/>
      <c r="J94" s="106"/>
      <c r="K94" s="87">
        <v>13000</v>
      </c>
      <c r="L94" s="106"/>
      <c r="M94" s="106"/>
      <c r="N94" s="106"/>
      <c r="O94" s="106"/>
      <c r="P94" s="106"/>
    </row>
    <row r="95" spans="1:16" ht="30" x14ac:dyDescent="0.25">
      <c r="A95" s="79">
        <v>90</v>
      </c>
      <c r="B95" s="79">
        <v>29604</v>
      </c>
      <c r="C95" s="86" t="s">
        <v>350</v>
      </c>
      <c r="D95" s="87">
        <v>2000</v>
      </c>
      <c r="E95" s="106"/>
      <c r="F95" s="106"/>
      <c r="G95" s="87">
        <v>2000</v>
      </c>
      <c r="H95" s="106"/>
      <c r="I95" s="106"/>
      <c r="J95" s="106"/>
      <c r="K95" s="106"/>
      <c r="L95" s="106"/>
      <c r="M95" s="106"/>
      <c r="N95" s="106"/>
      <c r="O95" s="106"/>
      <c r="P95" s="106"/>
    </row>
    <row r="96" spans="1:16" ht="45" x14ac:dyDescent="0.25">
      <c r="A96" s="79">
        <v>91</v>
      </c>
      <c r="B96" s="79">
        <v>29605</v>
      </c>
      <c r="C96" s="86" t="s">
        <v>351</v>
      </c>
      <c r="D96" s="87">
        <v>100</v>
      </c>
      <c r="E96" s="106"/>
      <c r="F96" s="106"/>
      <c r="G96" s="87">
        <v>100</v>
      </c>
      <c r="H96" s="106"/>
      <c r="I96" s="106"/>
      <c r="J96" s="106"/>
      <c r="K96" s="106"/>
      <c r="L96" s="106"/>
      <c r="M96" s="106"/>
      <c r="N96" s="106"/>
      <c r="O96" s="106"/>
      <c r="P96" s="106"/>
    </row>
    <row r="97" spans="1:16" ht="30" x14ac:dyDescent="0.25">
      <c r="A97" s="79">
        <v>92</v>
      </c>
      <c r="B97" s="79">
        <v>29606</v>
      </c>
      <c r="C97" s="86" t="s">
        <v>352</v>
      </c>
      <c r="D97" s="87">
        <v>100</v>
      </c>
      <c r="E97" s="106"/>
      <c r="F97" s="106"/>
      <c r="G97" s="87">
        <v>100</v>
      </c>
      <c r="H97" s="106"/>
      <c r="I97" s="106"/>
      <c r="J97" s="106"/>
      <c r="K97" s="106"/>
      <c r="L97" s="106"/>
      <c r="M97" s="106"/>
      <c r="N97" s="106"/>
      <c r="O97" s="106"/>
      <c r="P97" s="106"/>
    </row>
    <row r="98" spans="1:16" ht="30" x14ac:dyDescent="0.25">
      <c r="A98" s="79">
        <v>93</v>
      </c>
      <c r="B98" s="79">
        <v>29607</v>
      </c>
      <c r="C98" s="86" t="s">
        <v>353</v>
      </c>
      <c r="D98" s="87">
        <v>100</v>
      </c>
      <c r="E98" s="106"/>
      <c r="F98" s="106"/>
      <c r="G98" s="87">
        <v>100</v>
      </c>
      <c r="H98" s="106"/>
      <c r="I98" s="106"/>
      <c r="J98" s="106"/>
      <c r="K98" s="106"/>
      <c r="L98" s="106"/>
      <c r="M98" s="106"/>
      <c r="N98" s="106"/>
      <c r="O98" s="106"/>
      <c r="P98" s="106"/>
    </row>
    <row r="99" spans="1:16" ht="45" x14ac:dyDescent="0.25">
      <c r="A99" s="79">
        <v>94</v>
      </c>
      <c r="B99" s="79">
        <v>29608</v>
      </c>
      <c r="C99" s="86" t="s">
        <v>354</v>
      </c>
      <c r="D99" s="87">
        <v>100</v>
      </c>
      <c r="E99" s="106"/>
      <c r="F99" s="106"/>
      <c r="G99" s="87">
        <v>100</v>
      </c>
      <c r="H99" s="106"/>
      <c r="I99" s="106"/>
      <c r="J99" s="106"/>
      <c r="K99" s="106"/>
      <c r="L99" s="106"/>
      <c r="M99" s="106"/>
      <c r="N99" s="106"/>
      <c r="O99" s="106"/>
      <c r="P99" s="106"/>
    </row>
    <row r="100" spans="1:16" ht="30" x14ac:dyDescent="0.25">
      <c r="A100" s="79">
        <v>95</v>
      </c>
      <c r="B100" s="83">
        <v>29609</v>
      </c>
      <c r="C100" s="84" t="s">
        <v>355</v>
      </c>
      <c r="D100" s="85">
        <v>28000</v>
      </c>
      <c r="E100" s="106"/>
      <c r="F100" s="106"/>
      <c r="G100" s="85">
        <v>9000</v>
      </c>
      <c r="H100" s="106"/>
      <c r="I100" s="106"/>
      <c r="J100" s="106"/>
      <c r="K100" s="87">
        <v>19000</v>
      </c>
      <c r="L100" s="106"/>
      <c r="M100" s="106"/>
      <c r="N100" s="106"/>
      <c r="O100" s="106"/>
      <c r="P100" s="106"/>
    </row>
    <row r="101" spans="1:16" ht="45" x14ac:dyDescent="0.25">
      <c r="A101" s="79">
        <v>96</v>
      </c>
      <c r="B101" s="79">
        <v>29901</v>
      </c>
      <c r="C101" s="86" t="s">
        <v>357</v>
      </c>
      <c r="D101" s="87">
        <v>100</v>
      </c>
      <c r="E101" s="106"/>
      <c r="F101" s="106"/>
      <c r="G101" s="87">
        <v>100</v>
      </c>
      <c r="H101" s="106"/>
      <c r="I101" s="106"/>
      <c r="J101" s="106"/>
      <c r="K101" s="106"/>
      <c r="L101" s="106"/>
      <c r="M101" s="106"/>
      <c r="N101" s="106"/>
      <c r="O101" s="106"/>
      <c r="P101" s="106"/>
    </row>
    <row r="102" spans="1:16" ht="45" x14ac:dyDescent="0.25">
      <c r="A102" s="79">
        <v>97</v>
      </c>
      <c r="B102" s="83">
        <v>29902</v>
      </c>
      <c r="C102" s="84" t="s">
        <v>199</v>
      </c>
      <c r="D102" s="85">
        <v>3000</v>
      </c>
      <c r="E102" s="87">
        <v>1200</v>
      </c>
      <c r="F102" s="87">
        <v>800</v>
      </c>
      <c r="G102" s="85">
        <v>1000</v>
      </c>
      <c r="H102" s="106"/>
      <c r="I102" s="106"/>
      <c r="J102" s="106"/>
      <c r="K102" s="106"/>
      <c r="L102" s="106"/>
      <c r="M102" s="106"/>
      <c r="N102" s="106"/>
      <c r="O102" s="106"/>
      <c r="P102" s="106"/>
    </row>
    <row r="103" spans="1:16" ht="30" x14ac:dyDescent="0.25">
      <c r="A103" s="79">
        <v>98</v>
      </c>
      <c r="B103" s="79">
        <v>29904</v>
      </c>
      <c r="C103" s="86" t="s">
        <v>358</v>
      </c>
      <c r="D103" s="87">
        <v>100</v>
      </c>
      <c r="E103" s="106"/>
      <c r="F103" s="106"/>
      <c r="G103" s="87">
        <v>100</v>
      </c>
      <c r="H103" s="106"/>
      <c r="I103" s="106"/>
      <c r="J103" s="106"/>
      <c r="K103" s="106"/>
      <c r="L103" s="106"/>
      <c r="M103" s="106"/>
      <c r="N103" s="106"/>
      <c r="O103" s="106"/>
      <c r="P103" s="106"/>
    </row>
    <row r="104" spans="1:16" ht="30" x14ac:dyDescent="0.25">
      <c r="A104" s="79">
        <v>99</v>
      </c>
      <c r="B104" s="79">
        <v>29905</v>
      </c>
      <c r="C104" s="86" t="s">
        <v>359</v>
      </c>
      <c r="D104" s="87">
        <v>100</v>
      </c>
      <c r="E104" s="106"/>
      <c r="F104" s="106"/>
      <c r="G104" s="87">
        <v>100</v>
      </c>
      <c r="H104" s="106"/>
      <c r="I104" s="106"/>
      <c r="J104" s="106"/>
      <c r="K104" s="106"/>
      <c r="L104" s="106"/>
      <c r="M104" s="106"/>
      <c r="N104" s="106"/>
      <c r="O104" s="106"/>
      <c r="P104" s="106"/>
    </row>
    <row r="105" spans="1:16" ht="45" x14ac:dyDescent="0.25">
      <c r="A105" s="79">
        <v>100</v>
      </c>
      <c r="B105" s="79">
        <v>29906</v>
      </c>
      <c r="C105" s="86" t="s">
        <v>360</v>
      </c>
      <c r="D105" s="87">
        <v>100</v>
      </c>
      <c r="E105" s="106"/>
      <c r="F105" s="106"/>
      <c r="G105" s="87">
        <v>100</v>
      </c>
      <c r="H105" s="106"/>
      <c r="I105" s="106"/>
      <c r="J105" s="106"/>
      <c r="K105" s="106"/>
      <c r="L105" s="106"/>
      <c r="M105" s="106"/>
      <c r="N105" s="106"/>
      <c r="O105" s="106"/>
      <c r="P105" s="106"/>
    </row>
    <row r="106" spans="1:16" ht="30" x14ac:dyDescent="0.25">
      <c r="A106" s="79">
        <v>101</v>
      </c>
      <c r="B106" s="79">
        <v>29907</v>
      </c>
      <c r="C106" s="86" t="s">
        <v>361</v>
      </c>
      <c r="D106" s="87">
        <v>100</v>
      </c>
      <c r="E106" s="106"/>
      <c r="F106" s="106"/>
      <c r="G106" s="87">
        <v>100</v>
      </c>
      <c r="H106" s="106"/>
      <c r="I106" s="106"/>
      <c r="J106" s="106"/>
      <c r="K106" s="106"/>
      <c r="L106" s="106"/>
      <c r="M106" s="106"/>
      <c r="N106" s="106"/>
      <c r="O106" s="106"/>
      <c r="P106" s="106"/>
    </row>
    <row r="107" spans="1:16" ht="30" x14ac:dyDescent="0.25">
      <c r="A107" s="79">
        <v>102</v>
      </c>
      <c r="B107" s="79">
        <v>29908</v>
      </c>
      <c r="C107" s="86" t="s">
        <v>362</v>
      </c>
      <c r="D107" s="87">
        <v>100</v>
      </c>
      <c r="E107" s="106"/>
      <c r="F107" s="106"/>
      <c r="G107" s="87">
        <v>100</v>
      </c>
      <c r="H107" s="106"/>
      <c r="I107" s="106"/>
      <c r="J107" s="106"/>
      <c r="K107" s="106"/>
      <c r="L107" s="106"/>
      <c r="M107" s="106"/>
      <c r="N107" s="106"/>
      <c r="O107" s="106"/>
      <c r="P107" s="106"/>
    </row>
    <row r="108" spans="1:16" x14ac:dyDescent="0.25">
      <c r="A108" s="96">
        <v>103</v>
      </c>
      <c r="B108" s="80">
        <v>3000</v>
      </c>
      <c r="C108" s="81" t="s">
        <v>205</v>
      </c>
      <c r="D108" s="82">
        <f>D109+D121+D130+D142+D148+D157+D161+D172+D178</f>
        <v>6855513.5999999996</v>
      </c>
      <c r="E108" s="82">
        <f t="shared" ref="E108:P108" si="8">E109+E121+E130+E142+E148+E157+E161+E172+E178</f>
        <v>1253340.2</v>
      </c>
      <c r="F108" s="82">
        <f t="shared" si="8"/>
        <v>551760.4</v>
      </c>
      <c r="G108" s="82">
        <f t="shared" si="8"/>
        <v>588727.4</v>
      </c>
      <c r="H108" s="82">
        <f t="shared" si="8"/>
        <v>665180.80000000005</v>
      </c>
      <c r="I108" s="82">
        <f t="shared" si="8"/>
        <v>523167.2</v>
      </c>
      <c r="J108" s="82">
        <f t="shared" si="8"/>
        <v>475153.6</v>
      </c>
      <c r="K108" s="82">
        <f t="shared" si="8"/>
        <v>427496.8</v>
      </c>
      <c r="L108" s="82">
        <f t="shared" si="8"/>
        <v>449250.2</v>
      </c>
      <c r="M108" s="82">
        <f t="shared" si="8"/>
        <v>403090</v>
      </c>
      <c r="N108" s="82">
        <f t="shared" si="8"/>
        <v>463303.6</v>
      </c>
      <c r="O108" s="82">
        <f t="shared" si="8"/>
        <v>563610.80000000005</v>
      </c>
      <c r="P108" s="82">
        <f t="shared" si="8"/>
        <v>491432.6</v>
      </c>
    </row>
    <row r="109" spans="1:16" x14ac:dyDescent="0.25">
      <c r="A109" s="79">
        <v>104</v>
      </c>
      <c r="B109" s="80">
        <v>3100</v>
      </c>
      <c r="C109" s="81" t="s">
        <v>363</v>
      </c>
      <c r="D109" s="82">
        <f>SUM(D110:D120)</f>
        <v>299400</v>
      </c>
      <c r="E109" s="82">
        <f t="shared" ref="E109:P109" si="9">SUM(E110:E120)</f>
        <v>31333.33</v>
      </c>
      <c r="F109" s="82">
        <f t="shared" si="9"/>
        <v>24333.33</v>
      </c>
      <c r="G109" s="82">
        <f t="shared" si="9"/>
        <v>24733.33</v>
      </c>
      <c r="H109" s="82">
        <f t="shared" si="9"/>
        <v>24333.33</v>
      </c>
      <c r="I109" s="82">
        <f t="shared" si="9"/>
        <v>24333.33</v>
      </c>
      <c r="J109" s="82">
        <f t="shared" si="9"/>
        <v>24333.33</v>
      </c>
      <c r="K109" s="82">
        <f t="shared" si="9"/>
        <v>24333.33</v>
      </c>
      <c r="L109" s="82">
        <f t="shared" si="9"/>
        <v>24333.33</v>
      </c>
      <c r="M109" s="82">
        <f t="shared" si="9"/>
        <v>24333.33</v>
      </c>
      <c r="N109" s="82">
        <f t="shared" si="9"/>
        <v>24333.33</v>
      </c>
      <c r="O109" s="82">
        <f t="shared" si="9"/>
        <v>24333.33</v>
      </c>
      <c r="P109" s="82">
        <f t="shared" si="9"/>
        <v>24333.370000000003</v>
      </c>
    </row>
    <row r="110" spans="1:16" x14ac:dyDescent="0.25">
      <c r="A110" s="79">
        <v>105</v>
      </c>
      <c r="B110" s="83">
        <v>31101</v>
      </c>
      <c r="C110" s="84" t="s">
        <v>206</v>
      </c>
      <c r="D110" s="85">
        <v>148000</v>
      </c>
      <c r="E110" s="106">
        <v>12333.33</v>
      </c>
      <c r="F110" s="106">
        <v>12333.33</v>
      </c>
      <c r="G110" s="106">
        <v>12333.33</v>
      </c>
      <c r="H110" s="106">
        <v>12333.33</v>
      </c>
      <c r="I110" s="106">
        <v>12333.33</v>
      </c>
      <c r="J110" s="106">
        <v>12333.33</v>
      </c>
      <c r="K110" s="106">
        <v>12333.33</v>
      </c>
      <c r="L110" s="106">
        <v>12333.33</v>
      </c>
      <c r="M110" s="106">
        <v>12333.33</v>
      </c>
      <c r="N110" s="106">
        <v>12333.33</v>
      </c>
      <c r="O110" s="106">
        <v>12333.33</v>
      </c>
      <c r="P110" s="106">
        <v>12333.37</v>
      </c>
    </row>
    <row r="111" spans="1:16" x14ac:dyDescent="0.25">
      <c r="A111" s="79">
        <v>106</v>
      </c>
      <c r="B111" s="79">
        <v>31201</v>
      </c>
      <c r="C111" s="86" t="s">
        <v>207</v>
      </c>
      <c r="D111" s="87">
        <v>100</v>
      </c>
      <c r="E111" s="106"/>
      <c r="F111" s="106"/>
      <c r="G111" s="87">
        <v>100</v>
      </c>
      <c r="H111" s="106"/>
      <c r="I111" s="106"/>
      <c r="J111" s="106"/>
      <c r="K111" s="106"/>
      <c r="L111" s="106"/>
      <c r="M111" s="106"/>
      <c r="N111" s="106"/>
      <c r="O111" s="106"/>
      <c r="P111" s="106"/>
    </row>
    <row r="112" spans="1:16" x14ac:dyDescent="0.25">
      <c r="A112" s="79">
        <v>107</v>
      </c>
      <c r="B112" s="83">
        <v>31301</v>
      </c>
      <c r="C112" s="84" t="s">
        <v>208</v>
      </c>
      <c r="D112" s="85">
        <v>7000</v>
      </c>
      <c r="E112" s="85">
        <v>7000</v>
      </c>
      <c r="F112" s="106"/>
      <c r="G112" s="106"/>
      <c r="H112" s="106"/>
      <c r="I112" s="106"/>
      <c r="J112" s="106"/>
      <c r="K112" s="106"/>
      <c r="L112" s="106"/>
      <c r="M112" s="106"/>
      <c r="N112" s="106"/>
      <c r="O112" s="106"/>
      <c r="P112" s="106"/>
    </row>
    <row r="113" spans="1:16" x14ac:dyDescent="0.25">
      <c r="A113" s="79">
        <v>108</v>
      </c>
      <c r="B113" s="83">
        <v>31401</v>
      </c>
      <c r="C113" s="84" t="s">
        <v>209</v>
      </c>
      <c r="D113" s="85">
        <v>24000</v>
      </c>
      <c r="E113" s="106">
        <v>2000</v>
      </c>
      <c r="F113" s="106">
        <v>2000</v>
      </c>
      <c r="G113" s="106">
        <v>2000</v>
      </c>
      <c r="H113" s="106">
        <v>2000</v>
      </c>
      <c r="I113" s="106">
        <v>2000</v>
      </c>
      <c r="J113" s="106">
        <v>2000</v>
      </c>
      <c r="K113" s="106">
        <v>2000</v>
      </c>
      <c r="L113" s="106">
        <v>2000</v>
      </c>
      <c r="M113" s="106">
        <v>2000</v>
      </c>
      <c r="N113" s="106">
        <v>2000</v>
      </c>
      <c r="O113" s="106">
        <v>2000</v>
      </c>
      <c r="P113" s="106">
        <v>2000</v>
      </c>
    </row>
    <row r="114" spans="1:16" x14ac:dyDescent="0.25">
      <c r="A114" s="79">
        <v>109</v>
      </c>
      <c r="B114" s="83">
        <v>31501</v>
      </c>
      <c r="C114" s="84" t="s">
        <v>210</v>
      </c>
      <c r="D114" s="85">
        <v>12000</v>
      </c>
      <c r="E114" s="106">
        <v>1000</v>
      </c>
      <c r="F114" s="106">
        <v>1000</v>
      </c>
      <c r="G114" s="106">
        <v>1000</v>
      </c>
      <c r="H114" s="106">
        <v>1000</v>
      </c>
      <c r="I114" s="106">
        <v>1000</v>
      </c>
      <c r="J114" s="106">
        <v>1000</v>
      </c>
      <c r="K114" s="106">
        <v>1000</v>
      </c>
      <c r="L114" s="106">
        <v>1000</v>
      </c>
      <c r="M114" s="106">
        <v>1000</v>
      </c>
      <c r="N114" s="106">
        <v>1000</v>
      </c>
      <c r="O114" s="106">
        <v>1000</v>
      </c>
      <c r="P114" s="106">
        <v>1000</v>
      </c>
    </row>
    <row r="115" spans="1:16" x14ac:dyDescent="0.25">
      <c r="A115" s="79">
        <v>110</v>
      </c>
      <c r="B115" s="79">
        <v>31601</v>
      </c>
      <c r="C115" s="86" t="s">
        <v>211</v>
      </c>
      <c r="D115" s="87">
        <v>100</v>
      </c>
      <c r="E115" s="106"/>
      <c r="F115" s="106"/>
      <c r="G115" s="87">
        <v>100</v>
      </c>
      <c r="H115" s="106"/>
      <c r="I115" s="106"/>
      <c r="J115" s="106"/>
      <c r="K115" s="106"/>
      <c r="L115" s="106"/>
      <c r="M115" s="106"/>
      <c r="N115" s="106"/>
      <c r="O115" s="106"/>
      <c r="P115" s="106"/>
    </row>
    <row r="116" spans="1:16" x14ac:dyDescent="0.25">
      <c r="A116" s="79">
        <v>111</v>
      </c>
      <c r="B116" s="79">
        <v>31602</v>
      </c>
      <c r="C116" s="86" t="s">
        <v>212</v>
      </c>
      <c r="D116" s="87">
        <v>100</v>
      </c>
      <c r="E116" s="106"/>
      <c r="F116" s="106"/>
      <c r="G116" s="87">
        <v>100</v>
      </c>
      <c r="H116" s="106"/>
      <c r="I116" s="106"/>
      <c r="J116" s="106"/>
      <c r="K116" s="106"/>
      <c r="L116" s="106"/>
      <c r="M116" s="106"/>
      <c r="N116" s="106"/>
      <c r="O116" s="106"/>
      <c r="P116" s="106"/>
    </row>
    <row r="117" spans="1:16" ht="45" x14ac:dyDescent="0.25">
      <c r="A117" s="79">
        <v>112</v>
      </c>
      <c r="B117" s="83">
        <v>31701</v>
      </c>
      <c r="C117" s="84" t="s">
        <v>368</v>
      </c>
      <c r="D117" s="85">
        <v>30000</v>
      </c>
      <c r="E117" s="87">
        <v>2500</v>
      </c>
      <c r="F117" s="87">
        <v>2500</v>
      </c>
      <c r="G117" s="87">
        <v>2500</v>
      </c>
      <c r="H117" s="87">
        <v>2500</v>
      </c>
      <c r="I117" s="87">
        <v>2500</v>
      </c>
      <c r="J117" s="87">
        <v>2500</v>
      </c>
      <c r="K117" s="87">
        <v>2500</v>
      </c>
      <c r="L117" s="87">
        <v>2500</v>
      </c>
      <c r="M117" s="87">
        <v>2500</v>
      </c>
      <c r="N117" s="87">
        <v>2500</v>
      </c>
      <c r="O117" s="87">
        <v>2500</v>
      </c>
      <c r="P117" s="87">
        <v>2500</v>
      </c>
    </row>
    <row r="118" spans="1:16" x14ac:dyDescent="0.25">
      <c r="A118" s="79">
        <v>113</v>
      </c>
      <c r="B118" s="83">
        <v>31801</v>
      </c>
      <c r="C118" s="84" t="s">
        <v>214</v>
      </c>
      <c r="D118" s="85">
        <v>18000</v>
      </c>
      <c r="E118" s="106">
        <v>1500</v>
      </c>
      <c r="F118" s="106">
        <v>1500</v>
      </c>
      <c r="G118" s="106">
        <v>1500</v>
      </c>
      <c r="H118" s="106">
        <v>1500</v>
      </c>
      <c r="I118" s="106">
        <v>1500</v>
      </c>
      <c r="J118" s="106">
        <v>1500</v>
      </c>
      <c r="K118" s="106">
        <v>1500</v>
      </c>
      <c r="L118" s="106">
        <v>1500</v>
      </c>
      <c r="M118" s="106">
        <v>1500</v>
      </c>
      <c r="N118" s="106">
        <v>1500</v>
      </c>
      <c r="O118" s="106">
        <v>1500</v>
      </c>
      <c r="P118" s="106">
        <v>1500</v>
      </c>
    </row>
    <row r="119" spans="1:16" x14ac:dyDescent="0.25">
      <c r="A119" s="79">
        <v>114</v>
      </c>
      <c r="B119" s="79">
        <v>31802</v>
      </c>
      <c r="C119" s="86" t="s">
        <v>215</v>
      </c>
      <c r="D119" s="87">
        <v>100</v>
      </c>
      <c r="E119" s="106"/>
      <c r="F119" s="106"/>
      <c r="G119" s="87">
        <v>100</v>
      </c>
      <c r="H119" s="106"/>
      <c r="I119" s="106"/>
      <c r="J119" s="106"/>
      <c r="K119" s="106"/>
      <c r="L119" s="106"/>
      <c r="M119" s="106"/>
      <c r="N119" s="106"/>
      <c r="O119" s="106"/>
      <c r="P119" s="106"/>
    </row>
    <row r="120" spans="1:16" x14ac:dyDescent="0.25">
      <c r="A120" s="79">
        <v>115</v>
      </c>
      <c r="B120" s="83">
        <v>31902</v>
      </c>
      <c r="C120" s="84" t="s">
        <v>216</v>
      </c>
      <c r="D120" s="85">
        <v>60000</v>
      </c>
      <c r="E120" s="106">
        <v>5000</v>
      </c>
      <c r="F120" s="106">
        <v>5000</v>
      </c>
      <c r="G120" s="106">
        <v>5000</v>
      </c>
      <c r="H120" s="106">
        <v>5000</v>
      </c>
      <c r="I120" s="106">
        <v>5000</v>
      </c>
      <c r="J120" s="106">
        <v>5000</v>
      </c>
      <c r="K120" s="106">
        <v>5000</v>
      </c>
      <c r="L120" s="106">
        <v>5000</v>
      </c>
      <c r="M120" s="106">
        <v>5000</v>
      </c>
      <c r="N120" s="106">
        <v>5000</v>
      </c>
      <c r="O120" s="106">
        <v>5000</v>
      </c>
      <c r="P120" s="106">
        <v>5000</v>
      </c>
    </row>
    <row r="121" spans="1:16" x14ac:dyDescent="0.25">
      <c r="A121" s="79">
        <v>116</v>
      </c>
      <c r="B121" s="80">
        <v>3200</v>
      </c>
      <c r="C121" s="81" t="s">
        <v>372</v>
      </c>
      <c r="D121" s="82">
        <f>SUM(D122:D129)</f>
        <v>1561951.6</v>
      </c>
      <c r="E121" s="82">
        <f t="shared" ref="E121:P121" si="10">SUM(E122:E129)</f>
        <v>190972.27</v>
      </c>
      <c r="F121" s="82">
        <f t="shared" si="10"/>
        <v>130652.67</v>
      </c>
      <c r="G121" s="82">
        <f t="shared" si="10"/>
        <v>130952.67</v>
      </c>
      <c r="H121" s="82">
        <f t="shared" si="10"/>
        <v>133652.66999999998</v>
      </c>
      <c r="I121" s="82">
        <f t="shared" si="10"/>
        <v>133652.66999999998</v>
      </c>
      <c r="J121" s="82">
        <f t="shared" si="10"/>
        <v>134652.66999999998</v>
      </c>
      <c r="K121" s="82">
        <f t="shared" si="10"/>
        <v>115652.67</v>
      </c>
      <c r="L121" s="82">
        <f t="shared" si="10"/>
        <v>127152.67</v>
      </c>
      <c r="M121" s="82">
        <f t="shared" si="10"/>
        <v>116652.67</v>
      </c>
      <c r="N121" s="82">
        <f t="shared" si="10"/>
        <v>116652.67</v>
      </c>
      <c r="O121" s="82">
        <f t="shared" si="10"/>
        <v>116652.67</v>
      </c>
      <c r="P121" s="82">
        <f t="shared" si="10"/>
        <v>114652.63</v>
      </c>
    </row>
    <row r="122" spans="1:16" x14ac:dyDescent="0.25">
      <c r="A122" s="79">
        <v>117</v>
      </c>
      <c r="B122" s="83">
        <v>32201</v>
      </c>
      <c r="C122" s="84" t="s">
        <v>217</v>
      </c>
      <c r="D122" s="85">
        <v>1309232</v>
      </c>
      <c r="E122" s="106">
        <v>108936</v>
      </c>
      <c r="F122" s="106">
        <v>108936</v>
      </c>
      <c r="G122" s="106">
        <v>108936</v>
      </c>
      <c r="H122" s="106">
        <v>108936</v>
      </c>
      <c r="I122" s="106">
        <v>108936</v>
      </c>
      <c r="J122" s="106">
        <v>108936</v>
      </c>
      <c r="K122" s="106">
        <v>108936</v>
      </c>
      <c r="L122" s="106">
        <v>108936</v>
      </c>
      <c r="M122" s="106">
        <v>109936</v>
      </c>
      <c r="N122" s="106">
        <v>109936</v>
      </c>
      <c r="O122" s="106">
        <v>109936</v>
      </c>
      <c r="P122" s="106">
        <v>107936</v>
      </c>
    </row>
    <row r="123" spans="1:16" ht="30" x14ac:dyDescent="0.25">
      <c r="A123" s="79">
        <v>118</v>
      </c>
      <c r="B123" s="83">
        <v>32301</v>
      </c>
      <c r="C123" s="84" t="s">
        <v>218</v>
      </c>
      <c r="D123" s="85">
        <v>53000</v>
      </c>
      <c r="E123" s="87">
        <v>4416.67</v>
      </c>
      <c r="F123" s="87">
        <v>4416.67</v>
      </c>
      <c r="G123" s="87">
        <v>4416.67</v>
      </c>
      <c r="H123" s="87">
        <v>4416.67</v>
      </c>
      <c r="I123" s="87">
        <v>4416.67</v>
      </c>
      <c r="J123" s="87">
        <v>4416.67</v>
      </c>
      <c r="K123" s="87">
        <v>4416.67</v>
      </c>
      <c r="L123" s="87">
        <v>4416.67</v>
      </c>
      <c r="M123" s="87">
        <v>4416.67</v>
      </c>
      <c r="N123" s="87">
        <v>4416.67</v>
      </c>
      <c r="O123" s="87">
        <v>4416.67</v>
      </c>
      <c r="P123" s="87">
        <v>4416.63</v>
      </c>
    </row>
    <row r="124" spans="1:16" x14ac:dyDescent="0.25">
      <c r="A124" s="79">
        <v>119</v>
      </c>
      <c r="B124" s="79">
        <v>32302</v>
      </c>
      <c r="C124" s="86" t="s">
        <v>219</v>
      </c>
      <c r="D124" s="87">
        <v>100</v>
      </c>
      <c r="E124" s="106"/>
      <c r="F124" s="106"/>
      <c r="G124" s="87">
        <v>100</v>
      </c>
      <c r="H124" s="106"/>
      <c r="I124" s="106"/>
      <c r="J124" s="106"/>
      <c r="K124" s="106"/>
      <c r="L124" s="106"/>
      <c r="M124" s="106"/>
      <c r="N124" s="106"/>
      <c r="O124" s="106"/>
      <c r="P124" s="106"/>
    </row>
    <row r="125" spans="1:16" ht="30" x14ac:dyDescent="0.25">
      <c r="A125" s="79">
        <v>120</v>
      </c>
      <c r="B125" s="83">
        <v>32501</v>
      </c>
      <c r="C125" s="84" t="s">
        <v>220</v>
      </c>
      <c r="D125" s="85">
        <v>150000</v>
      </c>
      <c r="E125" s="87">
        <v>65000</v>
      </c>
      <c r="F125" s="87">
        <v>15000</v>
      </c>
      <c r="G125" s="87">
        <v>15000</v>
      </c>
      <c r="H125" s="87">
        <v>18000</v>
      </c>
      <c r="I125" s="87">
        <v>18000</v>
      </c>
      <c r="J125" s="87">
        <v>19000</v>
      </c>
      <c r="K125" s="87"/>
      <c r="L125" s="87"/>
      <c r="M125" s="87"/>
      <c r="N125" s="87"/>
      <c r="O125" s="87"/>
      <c r="P125" s="87"/>
    </row>
    <row r="126" spans="1:16" ht="30" x14ac:dyDescent="0.25">
      <c r="A126" s="79">
        <v>121</v>
      </c>
      <c r="B126" s="79">
        <v>32601</v>
      </c>
      <c r="C126" s="86" t="s">
        <v>376</v>
      </c>
      <c r="D126" s="87">
        <v>100</v>
      </c>
      <c r="E126" s="106"/>
      <c r="F126" s="106"/>
      <c r="G126" s="87">
        <v>100</v>
      </c>
      <c r="H126" s="106"/>
      <c r="I126" s="106"/>
      <c r="J126" s="106"/>
      <c r="K126" s="106"/>
      <c r="L126" s="106"/>
      <c r="M126" s="106"/>
      <c r="N126" s="106"/>
      <c r="O126" s="106"/>
      <c r="P126" s="106"/>
    </row>
    <row r="127" spans="1:16" ht="30" x14ac:dyDescent="0.25">
      <c r="A127" s="79">
        <v>122</v>
      </c>
      <c r="B127" s="83">
        <v>32701</v>
      </c>
      <c r="C127" s="84" t="s">
        <v>222</v>
      </c>
      <c r="D127" s="85">
        <v>21819.599999999999</v>
      </c>
      <c r="E127" s="87">
        <v>10319.6</v>
      </c>
      <c r="F127" s="87"/>
      <c r="G127" s="87"/>
      <c r="H127" s="87"/>
      <c r="I127" s="87"/>
      <c r="J127" s="87"/>
      <c r="K127" s="87"/>
      <c r="L127" s="87">
        <v>11500</v>
      </c>
      <c r="M127" s="87"/>
      <c r="N127" s="87"/>
      <c r="O127" s="87"/>
      <c r="P127" s="87"/>
    </row>
    <row r="128" spans="1:16" x14ac:dyDescent="0.25">
      <c r="A128" s="79">
        <v>123</v>
      </c>
      <c r="B128" s="79">
        <v>32801</v>
      </c>
      <c r="C128" s="86" t="s">
        <v>223</v>
      </c>
      <c r="D128" s="87">
        <v>100</v>
      </c>
      <c r="E128" s="106"/>
      <c r="F128" s="106"/>
      <c r="G128" s="87">
        <v>100</v>
      </c>
      <c r="H128" s="106"/>
      <c r="I128" s="106"/>
      <c r="J128" s="106"/>
      <c r="K128" s="106"/>
      <c r="L128" s="106"/>
      <c r="M128" s="106"/>
      <c r="N128" s="106"/>
      <c r="O128" s="106"/>
      <c r="P128" s="106"/>
    </row>
    <row r="129" spans="1:16" x14ac:dyDescent="0.25">
      <c r="A129" s="79">
        <v>124</v>
      </c>
      <c r="B129" s="79">
        <v>32901</v>
      </c>
      <c r="C129" s="86" t="s">
        <v>224</v>
      </c>
      <c r="D129" s="87">
        <v>27600</v>
      </c>
      <c r="E129" s="106">
        <v>2300</v>
      </c>
      <c r="F129" s="106">
        <v>2300</v>
      </c>
      <c r="G129" s="106">
        <v>2300</v>
      </c>
      <c r="H129" s="106">
        <v>2300</v>
      </c>
      <c r="I129" s="106">
        <v>2300</v>
      </c>
      <c r="J129" s="106">
        <v>2300</v>
      </c>
      <c r="K129" s="106">
        <v>2300</v>
      </c>
      <c r="L129" s="106">
        <v>2300</v>
      </c>
      <c r="M129" s="106">
        <v>2300</v>
      </c>
      <c r="N129" s="106">
        <v>2300</v>
      </c>
      <c r="O129" s="106">
        <v>2300</v>
      </c>
      <c r="P129" s="106">
        <v>2300</v>
      </c>
    </row>
    <row r="130" spans="1:16" ht="45" x14ac:dyDescent="0.25">
      <c r="A130" s="79">
        <v>125</v>
      </c>
      <c r="B130" s="80">
        <v>3300</v>
      </c>
      <c r="C130" s="81" t="s">
        <v>378</v>
      </c>
      <c r="D130" s="82">
        <f>SUM(D131:D141)</f>
        <v>77050</v>
      </c>
      <c r="E130" s="82">
        <f t="shared" ref="E130:P130" si="11">SUM(E131:E141)</f>
        <v>1500</v>
      </c>
      <c r="F130" s="82">
        <f t="shared" si="11"/>
        <v>61500</v>
      </c>
      <c r="G130" s="82">
        <f t="shared" si="11"/>
        <v>2300</v>
      </c>
      <c r="H130" s="82">
        <f t="shared" si="11"/>
        <v>1500</v>
      </c>
      <c r="I130" s="82">
        <f t="shared" si="11"/>
        <v>1500</v>
      </c>
      <c r="J130" s="82">
        <f t="shared" si="11"/>
        <v>1500</v>
      </c>
      <c r="K130" s="82">
        <f t="shared" si="11"/>
        <v>1350</v>
      </c>
      <c r="L130" s="82">
        <f t="shared" si="11"/>
        <v>1350</v>
      </c>
      <c r="M130" s="82">
        <f t="shared" si="11"/>
        <v>1350</v>
      </c>
      <c r="N130" s="82">
        <f t="shared" si="11"/>
        <v>1350</v>
      </c>
      <c r="O130" s="82">
        <f t="shared" si="11"/>
        <v>1100</v>
      </c>
      <c r="P130" s="82">
        <f t="shared" si="11"/>
        <v>750</v>
      </c>
    </row>
    <row r="131" spans="1:16" ht="30" x14ac:dyDescent="0.25">
      <c r="A131" s="79"/>
      <c r="B131" s="83">
        <v>33101</v>
      </c>
      <c r="C131" s="84" t="s">
        <v>379</v>
      </c>
      <c r="D131" s="85">
        <v>60000</v>
      </c>
      <c r="E131" s="106"/>
      <c r="F131" s="87">
        <v>60000</v>
      </c>
      <c r="G131" s="106"/>
      <c r="H131" s="106"/>
      <c r="I131" s="106"/>
      <c r="J131" s="106"/>
      <c r="K131" s="106"/>
      <c r="L131" s="106"/>
      <c r="M131" s="106"/>
      <c r="N131" s="106"/>
      <c r="O131" s="106"/>
      <c r="P131" s="106"/>
    </row>
    <row r="132" spans="1:16" ht="30" x14ac:dyDescent="0.25">
      <c r="A132" s="79">
        <v>126</v>
      </c>
      <c r="B132" s="79">
        <v>33102</v>
      </c>
      <c r="C132" s="86" t="s">
        <v>225</v>
      </c>
      <c r="D132" s="87">
        <v>100</v>
      </c>
      <c r="E132" s="106"/>
      <c r="F132" s="106"/>
      <c r="G132" s="87">
        <v>100</v>
      </c>
      <c r="H132" s="106"/>
      <c r="I132" s="106"/>
      <c r="J132" s="106"/>
      <c r="K132" s="106"/>
      <c r="L132" s="106"/>
      <c r="M132" s="106"/>
      <c r="N132" s="106"/>
      <c r="O132" s="106"/>
      <c r="P132" s="106"/>
    </row>
    <row r="133" spans="1:16" x14ac:dyDescent="0.25">
      <c r="A133" s="79">
        <v>127</v>
      </c>
      <c r="B133" s="79">
        <v>33301</v>
      </c>
      <c r="C133" s="86" t="s">
        <v>226</v>
      </c>
      <c r="D133" s="87">
        <v>100</v>
      </c>
      <c r="E133" s="106"/>
      <c r="F133" s="106"/>
      <c r="G133" s="87">
        <v>100</v>
      </c>
      <c r="H133" s="106"/>
      <c r="I133" s="106"/>
      <c r="J133" s="106"/>
      <c r="K133" s="106"/>
      <c r="L133" s="106"/>
      <c r="M133" s="106"/>
      <c r="N133" s="106"/>
      <c r="O133" s="106"/>
      <c r="P133" s="106"/>
    </row>
    <row r="134" spans="1:16" ht="30" x14ac:dyDescent="0.25">
      <c r="A134" s="79">
        <v>128</v>
      </c>
      <c r="B134" s="79">
        <v>33302</v>
      </c>
      <c r="C134" s="86" t="s">
        <v>227</v>
      </c>
      <c r="D134" s="87">
        <v>100</v>
      </c>
      <c r="E134" s="106"/>
      <c r="F134" s="106"/>
      <c r="G134" s="87">
        <v>100</v>
      </c>
      <c r="H134" s="106"/>
      <c r="I134" s="106"/>
      <c r="J134" s="106"/>
      <c r="K134" s="106"/>
      <c r="L134" s="106"/>
      <c r="M134" s="106"/>
      <c r="N134" s="106"/>
      <c r="O134" s="106"/>
      <c r="P134" s="106"/>
    </row>
    <row r="135" spans="1:16" ht="30" x14ac:dyDescent="0.25">
      <c r="A135" s="79">
        <v>129</v>
      </c>
      <c r="B135" s="79">
        <v>33303</v>
      </c>
      <c r="C135" s="86" t="s">
        <v>381</v>
      </c>
      <c r="D135" s="87">
        <v>100</v>
      </c>
      <c r="E135" s="106"/>
      <c r="F135" s="106"/>
      <c r="G135" s="87">
        <v>100</v>
      </c>
      <c r="H135" s="106"/>
      <c r="I135" s="106"/>
      <c r="J135" s="106"/>
      <c r="K135" s="106"/>
      <c r="L135" s="106"/>
      <c r="M135" s="106"/>
      <c r="N135" s="106"/>
      <c r="O135" s="106"/>
      <c r="P135" s="106"/>
    </row>
    <row r="136" spans="1:16" x14ac:dyDescent="0.25">
      <c r="A136" s="79">
        <v>130</v>
      </c>
      <c r="B136" s="79">
        <v>33401</v>
      </c>
      <c r="C136" s="86" t="s">
        <v>229</v>
      </c>
      <c r="D136" s="87">
        <v>100</v>
      </c>
      <c r="E136" s="106"/>
      <c r="F136" s="106"/>
      <c r="G136" s="87">
        <v>100</v>
      </c>
      <c r="H136" s="106"/>
      <c r="I136" s="106"/>
      <c r="J136" s="106"/>
      <c r="K136" s="106"/>
      <c r="L136" s="106"/>
      <c r="M136" s="106"/>
      <c r="N136" s="106"/>
      <c r="O136" s="106"/>
      <c r="P136" s="106"/>
    </row>
    <row r="137" spans="1:16" ht="30" x14ac:dyDescent="0.25">
      <c r="A137" s="79">
        <v>131</v>
      </c>
      <c r="B137" s="79">
        <v>33601</v>
      </c>
      <c r="C137" s="86" t="s">
        <v>230</v>
      </c>
      <c r="D137" s="87">
        <v>100</v>
      </c>
      <c r="E137" s="106"/>
      <c r="F137" s="106"/>
      <c r="G137" s="87">
        <v>100</v>
      </c>
      <c r="H137" s="106"/>
      <c r="I137" s="106"/>
      <c r="J137" s="106"/>
      <c r="K137" s="106"/>
      <c r="L137" s="106"/>
      <c r="M137" s="106"/>
      <c r="N137" s="106"/>
      <c r="O137" s="106"/>
      <c r="P137" s="106"/>
    </row>
    <row r="138" spans="1:16" x14ac:dyDescent="0.25">
      <c r="A138" s="79">
        <v>132</v>
      </c>
      <c r="B138" s="83">
        <v>33602</v>
      </c>
      <c r="C138" s="84" t="s">
        <v>231</v>
      </c>
      <c r="D138" s="85">
        <v>7000</v>
      </c>
      <c r="E138" s="106">
        <v>600</v>
      </c>
      <c r="F138" s="106">
        <v>600</v>
      </c>
      <c r="G138" s="106">
        <v>600</v>
      </c>
      <c r="H138" s="106">
        <v>600</v>
      </c>
      <c r="I138" s="106">
        <v>600</v>
      </c>
      <c r="J138" s="106">
        <v>600</v>
      </c>
      <c r="K138" s="106">
        <v>600</v>
      </c>
      <c r="L138" s="106">
        <v>600</v>
      </c>
      <c r="M138" s="106">
        <v>600</v>
      </c>
      <c r="N138" s="106">
        <v>600</v>
      </c>
      <c r="O138" s="106">
        <v>500</v>
      </c>
      <c r="P138" s="106">
        <v>500</v>
      </c>
    </row>
    <row r="139" spans="1:16" ht="90" x14ac:dyDescent="0.25">
      <c r="A139" s="79">
        <v>133</v>
      </c>
      <c r="B139" s="79">
        <v>33603</v>
      </c>
      <c r="C139" s="86" t="s">
        <v>383</v>
      </c>
      <c r="D139" s="87">
        <v>100</v>
      </c>
      <c r="E139" s="106"/>
      <c r="F139" s="106"/>
      <c r="G139" s="87">
        <v>100</v>
      </c>
      <c r="H139" s="106"/>
      <c r="I139" s="106"/>
      <c r="J139" s="106"/>
      <c r="K139" s="106"/>
      <c r="L139" s="106"/>
      <c r="M139" s="106"/>
      <c r="N139" s="106"/>
      <c r="O139" s="106"/>
      <c r="P139" s="106"/>
    </row>
    <row r="140" spans="1:16" ht="60" x14ac:dyDescent="0.25">
      <c r="A140" s="79">
        <v>134</v>
      </c>
      <c r="B140" s="83">
        <v>33604</v>
      </c>
      <c r="C140" s="84" t="s">
        <v>384</v>
      </c>
      <c r="D140" s="85">
        <v>9250</v>
      </c>
      <c r="E140" s="87">
        <v>900</v>
      </c>
      <c r="F140" s="87">
        <v>900</v>
      </c>
      <c r="G140" s="87">
        <v>900</v>
      </c>
      <c r="H140" s="87">
        <v>900</v>
      </c>
      <c r="I140" s="87">
        <v>900</v>
      </c>
      <c r="J140" s="87">
        <v>900</v>
      </c>
      <c r="K140" s="87">
        <v>750</v>
      </c>
      <c r="L140" s="87">
        <v>750</v>
      </c>
      <c r="M140" s="87">
        <v>750</v>
      </c>
      <c r="N140" s="87">
        <v>750</v>
      </c>
      <c r="O140" s="87">
        <v>600</v>
      </c>
      <c r="P140" s="87">
        <v>250</v>
      </c>
    </row>
    <row r="141" spans="1:16" x14ac:dyDescent="0.25">
      <c r="A141" s="79">
        <v>135</v>
      </c>
      <c r="B141" s="79">
        <v>33801</v>
      </c>
      <c r="C141" s="86" t="s">
        <v>234</v>
      </c>
      <c r="D141" s="87">
        <v>100</v>
      </c>
      <c r="E141" s="106"/>
      <c r="F141" s="106"/>
      <c r="G141" s="87">
        <v>100</v>
      </c>
      <c r="H141" s="106"/>
      <c r="I141" s="106"/>
      <c r="J141" s="106"/>
      <c r="K141" s="106"/>
      <c r="L141" s="106"/>
      <c r="M141" s="106"/>
      <c r="N141" s="106"/>
      <c r="O141" s="106"/>
      <c r="P141" s="106"/>
    </row>
    <row r="142" spans="1:16" ht="30" x14ac:dyDescent="0.25">
      <c r="A142" s="79">
        <v>136</v>
      </c>
      <c r="B142" s="80">
        <v>3400</v>
      </c>
      <c r="C142" s="81" t="s">
        <v>386</v>
      </c>
      <c r="D142" s="82">
        <f>SUM(D143:D147)</f>
        <v>102400</v>
      </c>
      <c r="E142" s="82">
        <f t="shared" ref="E142:P142" si="12">SUM(E143:E147)</f>
        <v>0</v>
      </c>
      <c r="F142" s="82">
        <f t="shared" si="12"/>
        <v>0</v>
      </c>
      <c r="G142" s="82">
        <f t="shared" si="12"/>
        <v>12400</v>
      </c>
      <c r="H142" s="82">
        <f t="shared" si="12"/>
        <v>90000</v>
      </c>
      <c r="I142" s="82">
        <f t="shared" si="12"/>
        <v>0</v>
      </c>
      <c r="J142" s="82">
        <f t="shared" si="12"/>
        <v>0</v>
      </c>
      <c r="K142" s="82">
        <f t="shared" si="12"/>
        <v>0</v>
      </c>
      <c r="L142" s="82">
        <f t="shared" si="12"/>
        <v>0</v>
      </c>
      <c r="M142" s="82">
        <f t="shared" si="12"/>
        <v>0</v>
      </c>
      <c r="N142" s="82">
        <f t="shared" si="12"/>
        <v>0</v>
      </c>
      <c r="O142" s="82">
        <f t="shared" si="12"/>
        <v>0</v>
      </c>
      <c r="P142" s="82">
        <f t="shared" si="12"/>
        <v>0</v>
      </c>
    </row>
    <row r="143" spans="1:16" x14ac:dyDescent="0.25">
      <c r="A143" s="79">
        <v>137</v>
      </c>
      <c r="B143" s="79">
        <v>34101</v>
      </c>
      <c r="C143" s="86" t="s">
        <v>235</v>
      </c>
      <c r="D143" s="87">
        <v>100</v>
      </c>
      <c r="E143" s="106"/>
      <c r="F143" s="106"/>
      <c r="G143" s="87">
        <v>100</v>
      </c>
      <c r="H143" s="106"/>
      <c r="I143" s="106"/>
      <c r="J143" s="106"/>
      <c r="K143" s="106"/>
      <c r="L143" s="106"/>
      <c r="M143" s="106"/>
      <c r="N143" s="106"/>
      <c r="O143" s="106"/>
      <c r="P143" s="106"/>
    </row>
    <row r="144" spans="1:16" ht="30" x14ac:dyDescent="0.25">
      <c r="A144" s="79">
        <v>138</v>
      </c>
      <c r="B144" s="79">
        <v>34401</v>
      </c>
      <c r="C144" s="86" t="s">
        <v>387</v>
      </c>
      <c r="D144" s="87">
        <v>100</v>
      </c>
      <c r="E144" s="106"/>
      <c r="F144" s="106"/>
      <c r="G144" s="87">
        <v>100</v>
      </c>
      <c r="H144" s="106"/>
      <c r="I144" s="106"/>
      <c r="J144" s="106"/>
      <c r="K144" s="106"/>
      <c r="L144" s="106"/>
      <c r="M144" s="106"/>
      <c r="N144" s="106"/>
      <c r="O144" s="106"/>
      <c r="P144" s="106"/>
    </row>
    <row r="145" spans="1:16" x14ac:dyDescent="0.25">
      <c r="A145" s="79">
        <v>139</v>
      </c>
      <c r="B145" s="83">
        <v>34501</v>
      </c>
      <c r="C145" s="84" t="s">
        <v>237</v>
      </c>
      <c r="D145" s="85">
        <v>102000</v>
      </c>
      <c r="E145" s="106"/>
      <c r="F145" s="106"/>
      <c r="G145" s="106">
        <v>12000</v>
      </c>
      <c r="H145" s="106">
        <v>90000</v>
      </c>
      <c r="I145" s="106"/>
      <c r="J145" s="106"/>
      <c r="K145" s="106"/>
      <c r="L145" s="106"/>
      <c r="M145" s="106"/>
      <c r="N145" s="106"/>
      <c r="O145" s="106"/>
      <c r="P145" s="106"/>
    </row>
    <row r="146" spans="1:16" x14ac:dyDescent="0.25">
      <c r="A146" s="79">
        <v>140</v>
      </c>
      <c r="B146" s="79">
        <v>34601</v>
      </c>
      <c r="C146" s="86" t="s">
        <v>238</v>
      </c>
      <c r="D146" s="87">
        <v>100</v>
      </c>
      <c r="E146" s="106"/>
      <c r="F146" s="106"/>
      <c r="G146" s="87">
        <v>100</v>
      </c>
      <c r="H146" s="106"/>
      <c r="I146" s="106"/>
      <c r="J146" s="106"/>
      <c r="K146" s="106"/>
      <c r="L146" s="106"/>
      <c r="M146" s="106"/>
      <c r="N146" s="106"/>
      <c r="O146" s="106"/>
      <c r="P146" s="106"/>
    </row>
    <row r="147" spans="1:16" x14ac:dyDescent="0.25">
      <c r="A147" s="79">
        <v>141</v>
      </c>
      <c r="B147" s="79">
        <v>34701</v>
      </c>
      <c r="C147" s="86" t="s">
        <v>239</v>
      </c>
      <c r="D147" s="87">
        <v>100</v>
      </c>
      <c r="E147" s="106"/>
      <c r="F147" s="106"/>
      <c r="G147" s="87">
        <v>100</v>
      </c>
      <c r="H147" s="106"/>
      <c r="I147" s="106"/>
      <c r="J147" s="106"/>
      <c r="K147" s="106"/>
      <c r="L147" s="106"/>
      <c r="M147" s="106"/>
      <c r="N147" s="106"/>
      <c r="O147" s="106"/>
      <c r="P147" s="106"/>
    </row>
    <row r="148" spans="1:16" ht="45" x14ac:dyDescent="0.25">
      <c r="A148" s="79">
        <v>142</v>
      </c>
      <c r="B148" s="80">
        <v>3500</v>
      </c>
      <c r="C148" s="81" t="s">
        <v>389</v>
      </c>
      <c r="D148" s="82">
        <f>SUM(D149:D156)</f>
        <v>429750</v>
      </c>
      <c r="E148" s="82">
        <f t="shared" ref="E148:P148" si="13">SUM(E149:E156)</f>
        <v>402620</v>
      </c>
      <c r="F148" s="82">
        <f t="shared" si="13"/>
        <v>120</v>
      </c>
      <c r="G148" s="82">
        <f t="shared" si="13"/>
        <v>11520</v>
      </c>
      <c r="H148" s="82">
        <f t="shared" si="13"/>
        <v>1020</v>
      </c>
      <c r="I148" s="82">
        <f t="shared" si="13"/>
        <v>1020</v>
      </c>
      <c r="J148" s="82">
        <f t="shared" si="13"/>
        <v>6020</v>
      </c>
      <c r="K148" s="82">
        <f t="shared" si="13"/>
        <v>1020</v>
      </c>
      <c r="L148" s="82">
        <f t="shared" si="13"/>
        <v>1020</v>
      </c>
      <c r="M148" s="82">
        <f t="shared" si="13"/>
        <v>5120</v>
      </c>
      <c r="N148" s="82">
        <f t="shared" si="13"/>
        <v>120</v>
      </c>
      <c r="O148" s="82">
        <f t="shared" si="13"/>
        <v>150</v>
      </c>
      <c r="P148" s="82">
        <f t="shared" si="13"/>
        <v>0</v>
      </c>
    </row>
    <row r="149" spans="1:16" ht="45" x14ac:dyDescent="0.25">
      <c r="A149" s="79">
        <v>143</v>
      </c>
      <c r="B149" s="83">
        <v>35101</v>
      </c>
      <c r="C149" s="84" t="s">
        <v>390</v>
      </c>
      <c r="D149" s="85">
        <v>400000</v>
      </c>
      <c r="E149" s="85">
        <v>400000</v>
      </c>
      <c r="F149" s="106"/>
      <c r="G149" s="106"/>
      <c r="H149" s="106"/>
      <c r="I149" s="106"/>
      <c r="J149" s="106"/>
      <c r="K149" s="106"/>
      <c r="L149" s="106"/>
      <c r="M149" s="106"/>
      <c r="N149" s="106"/>
      <c r="O149" s="106"/>
      <c r="P149" s="106"/>
    </row>
    <row r="150" spans="1:16" ht="45" x14ac:dyDescent="0.25">
      <c r="A150" s="79">
        <v>144</v>
      </c>
      <c r="B150" s="79">
        <v>35102</v>
      </c>
      <c r="C150" s="86" t="s">
        <v>392</v>
      </c>
      <c r="D150" s="87">
        <v>100</v>
      </c>
      <c r="E150" s="106"/>
      <c r="F150" s="106"/>
      <c r="G150" s="87">
        <v>100</v>
      </c>
      <c r="H150" s="106"/>
      <c r="I150" s="106"/>
      <c r="J150" s="106"/>
      <c r="K150" s="106"/>
      <c r="L150" s="106"/>
      <c r="M150" s="106"/>
      <c r="N150" s="106"/>
      <c r="O150" s="106"/>
      <c r="P150" s="106"/>
    </row>
    <row r="151" spans="1:16" ht="60" x14ac:dyDescent="0.25">
      <c r="A151" s="79">
        <v>145</v>
      </c>
      <c r="B151" s="83">
        <v>35201</v>
      </c>
      <c r="C151" s="84" t="s">
        <v>242</v>
      </c>
      <c r="D151" s="85">
        <v>8000</v>
      </c>
      <c r="E151" s="87">
        <v>2500</v>
      </c>
      <c r="F151" s="87"/>
      <c r="G151" s="87">
        <v>1000</v>
      </c>
      <c r="H151" s="87">
        <v>900</v>
      </c>
      <c r="I151" s="87">
        <v>900</v>
      </c>
      <c r="J151" s="87">
        <v>900</v>
      </c>
      <c r="K151" s="87">
        <v>900</v>
      </c>
      <c r="L151" s="87">
        <v>900</v>
      </c>
      <c r="M151" s="87"/>
      <c r="N151" s="87"/>
      <c r="O151" s="87"/>
      <c r="P151" s="87"/>
    </row>
    <row r="152" spans="1:16" ht="60" x14ac:dyDescent="0.25">
      <c r="A152" s="79">
        <v>146</v>
      </c>
      <c r="B152" s="79">
        <v>35301</v>
      </c>
      <c r="C152" s="86" t="s">
        <v>394</v>
      </c>
      <c r="D152" s="87">
        <v>100</v>
      </c>
      <c r="E152" s="106"/>
      <c r="F152" s="106"/>
      <c r="G152" s="87">
        <v>100</v>
      </c>
      <c r="H152" s="106"/>
      <c r="I152" s="106"/>
      <c r="J152" s="106"/>
      <c r="K152" s="106"/>
      <c r="L152" s="106"/>
      <c r="M152" s="106"/>
      <c r="N152" s="106"/>
      <c r="O152" s="106"/>
      <c r="P152" s="106"/>
    </row>
    <row r="153" spans="1:16" ht="60" x14ac:dyDescent="0.25">
      <c r="A153" s="79">
        <v>147</v>
      </c>
      <c r="B153" s="79">
        <v>35401</v>
      </c>
      <c r="C153" s="86" t="s">
        <v>395</v>
      </c>
      <c r="D153" s="87">
        <v>100</v>
      </c>
      <c r="E153" s="106"/>
      <c r="F153" s="106"/>
      <c r="G153" s="87">
        <v>100</v>
      </c>
      <c r="H153" s="106"/>
      <c r="I153" s="106"/>
      <c r="J153" s="106"/>
      <c r="K153" s="106"/>
      <c r="L153" s="106"/>
      <c r="M153" s="106"/>
      <c r="N153" s="106"/>
      <c r="O153" s="106"/>
      <c r="P153" s="106"/>
    </row>
    <row r="154" spans="1:16" ht="30" x14ac:dyDescent="0.25">
      <c r="A154" s="79">
        <v>148</v>
      </c>
      <c r="B154" s="83">
        <v>35501</v>
      </c>
      <c r="C154" s="84" t="s">
        <v>245</v>
      </c>
      <c r="D154" s="85">
        <v>20000</v>
      </c>
      <c r="E154" s="106"/>
      <c r="F154" s="106"/>
      <c r="G154" s="87">
        <v>10000</v>
      </c>
      <c r="H154" s="87"/>
      <c r="I154" s="87"/>
      <c r="J154" s="87">
        <v>5000</v>
      </c>
      <c r="K154" s="87"/>
      <c r="L154" s="87"/>
      <c r="M154" s="87">
        <v>5000</v>
      </c>
      <c r="N154" s="87"/>
      <c r="O154" s="87"/>
      <c r="P154" s="87"/>
    </row>
    <row r="155" spans="1:16" ht="30" x14ac:dyDescent="0.25">
      <c r="A155" s="79">
        <v>149</v>
      </c>
      <c r="B155" s="83">
        <v>35801</v>
      </c>
      <c r="C155" s="84" t="s">
        <v>246</v>
      </c>
      <c r="D155" s="85">
        <v>1350</v>
      </c>
      <c r="E155" s="87">
        <v>120</v>
      </c>
      <c r="F155" s="87">
        <v>120</v>
      </c>
      <c r="G155" s="87">
        <v>120</v>
      </c>
      <c r="H155" s="87">
        <v>120</v>
      </c>
      <c r="I155" s="87">
        <v>120</v>
      </c>
      <c r="J155" s="87">
        <v>120</v>
      </c>
      <c r="K155" s="87">
        <v>120</v>
      </c>
      <c r="L155" s="87">
        <v>120</v>
      </c>
      <c r="M155" s="87">
        <v>120</v>
      </c>
      <c r="N155" s="87">
        <v>120</v>
      </c>
      <c r="O155" s="87">
        <v>150</v>
      </c>
      <c r="P155" s="87"/>
    </row>
    <row r="156" spans="1:16" ht="30" x14ac:dyDescent="0.25">
      <c r="A156" s="79">
        <v>150</v>
      </c>
      <c r="B156" s="79">
        <v>35901</v>
      </c>
      <c r="C156" s="86" t="s">
        <v>247</v>
      </c>
      <c r="D156" s="87">
        <v>100</v>
      </c>
      <c r="E156" s="106"/>
      <c r="F156" s="106"/>
      <c r="G156" s="87">
        <v>100</v>
      </c>
      <c r="H156" s="106"/>
      <c r="I156" s="106"/>
      <c r="J156" s="106"/>
      <c r="K156" s="106"/>
      <c r="L156" s="106"/>
      <c r="M156" s="106"/>
      <c r="N156" s="106"/>
      <c r="O156" s="106"/>
      <c r="P156" s="106"/>
    </row>
    <row r="157" spans="1:16" ht="30" x14ac:dyDescent="0.25">
      <c r="A157" s="79">
        <v>151</v>
      </c>
      <c r="B157" s="80">
        <v>3600</v>
      </c>
      <c r="C157" s="81" t="s">
        <v>398</v>
      </c>
      <c r="D157" s="82">
        <f>SUM(D158:D160)</f>
        <v>300</v>
      </c>
      <c r="E157" s="82">
        <f t="shared" ref="E157:P157" si="14">SUM(E158:E160)</f>
        <v>0</v>
      </c>
      <c r="F157" s="82">
        <f t="shared" si="14"/>
        <v>0</v>
      </c>
      <c r="G157" s="82">
        <f t="shared" si="14"/>
        <v>300</v>
      </c>
      <c r="H157" s="82">
        <f t="shared" si="14"/>
        <v>0</v>
      </c>
      <c r="I157" s="82">
        <f t="shared" si="14"/>
        <v>0</v>
      </c>
      <c r="J157" s="82">
        <f t="shared" si="14"/>
        <v>0</v>
      </c>
      <c r="K157" s="82">
        <f t="shared" si="14"/>
        <v>0</v>
      </c>
      <c r="L157" s="82">
        <f t="shared" si="14"/>
        <v>0</v>
      </c>
      <c r="M157" s="82">
        <f t="shared" si="14"/>
        <v>0</v>
      </c>
      <c r="N157" s="82">
        <f t="shared" si="14"/>
        <v>0</v>
      </c>
      <c r="O157" s="82">
        <f t="shared" si="14"/>
        <v>0</v>
      </c>
      <c r="P157" s="82">
        <f t="shared" si="14"/>
        <v>0</v>
      </c>
    </row>
    <row r="158" spans="1:16" ht="60" x14ac:dyDescent="0.25">
      <c r="A158" s="79">
        <v>152</v>
      </c>
      <c r="B158" s="79">
        <v>36101</v>
      </c>
      <c r="C158" s="86" t="s">
        <v>399</v>
      </c>
      <c r="D158" s="87">
        <v>100</v>
      </c>
      <c r="E158" s="106"/>
      <c r="F158" s="106"/>
      <c r="G158" s="87">
        <v>100</v>
      </c>
      <c r="H158" s="106"/>
      <c r="I158" s="106"/>
      <c r="J158" s="106"/>
      <c r="K158" s="106"/>
      <c r="L158" s="106"/>
      <c r="M158" s="106"/>
      <c r="N158" s="106"/>
      <c r="O158" s="106"/>
      <c r="P158" s="106"/>
    </row>
    <row r="159" spans="1:16" ht="45" x14ac:dyDescent="0.25">
      <c r="A159" s="79">
        <v>153</v>
      </c>
      <c r="B159" s="79">
        <v>36601</v>
      </c>
      <c r="C159" s="86" t="s">
        <v>400</v>
      </c>
      <c r="D159" s="87">
        <v>100</v>
      </c>
      <c r="E159" s="106"/>
      <c r="F159" s="106"/>
      <c r="G159" s="87">
        <v>100</v>
      </c>
      <c r="H159" s="106"/>
      <c r="I159" s="106"/>
      <c r="J159" s="106"/>
      <c r="K159" s="106"/>
      <c r="L159" s="106"/>
      <c r="M159" s="106"/>
      <c r="N159" s="106"/>
      <c r="O159" s="106"/>
      <c r="P159" s="106"/>
    </row>
    <row r="160" spans="1:16" x14ac:dyDescent="0.25">
      <c r="A160" s="79">
        <v>154</v>
      </c>
      <c r="B160" s="79">
        <v>36901</v>
      </c>
      <c r="C160" s="86" t="s">
        <v>250</v>
      </c>
      <c r="D160" s="87">
        <v>100</v>
      </c>
      <c r="E160" s="106"/>
      <c r="F160" s="106"/>
      <c r="G160" s="87">
        <v>100</v>
      </c>
      <c r="H160" s="106"/>
      <c r="I160" s="106"/>
      <c r="J160" s="106"/>
      <c r="K160" s="106"/>
      <c r="L160" s="106"/>
      <c r="M160" s="106"/>
      <c r="N160" s="106"/>
      <c r="O160" s="106"/>
      <c r="P160" s="106"/>
    </row>
    <row r="161" spans="1:16" x14ac:dyDescent="0.25">
      <c r="A161" s="79">
        <v>155</v>
      </c>
      <c r="B161" s="80">
        <v>3700</v>
      </c>
      <c r="C161" s="81" t="s">
        <v>401</v>
      </c>
      <c r="D161" s="82">
        <f>SUM(D162:D171)</f>
        <v>4053162</v>
      </c>
      <c r="E161" s="82">
        <f t="shared" ref="E161:P161" si="15">SUM(E162:E171)</f>
        <v>368914.6</v>
      </c>
      <c r="F161" s="82">
        <f t="shared" si="15"/>
        <v>329154.40000000002</v>
      </c>
      <c r="G161" s="82">
        <f t="shared" si="15"/>
        <v>396021.4</v>
      </c>
      <c r="H161" s="82">
        <f t="shared" si="15"/>
        <v>408674.8</v>
      </c>
      <c r="I161" s="82">
        <f t="shared" si="15"/>
        <v>355661.2</v>
      </c>
      <c r="J161" s="82">
        <f t="shared" si="15"/>
        <v>302647.59999999998</v>
      </c>
      <c r="K161" s="82">
        <f t="shared" si="15"/>
        <v>276140.79999999999</v>
      </c>
      <c r="L161" s="82">
        <f t="shared" si="15"/>
        <v>289394.2</v>
      </c>
      <c r="M161" s="82">
        <f t="shared" si="15"/>
        <v>249634</v>
      </c>
      <c r="N161" s="82">
        <f t="shared" si="15"/>
        <v>314847.59999999998</v>
      </c>
      <c r="O161" s="82">
        <f t="shared" si="15"/>
        <v>415874.8</v>
      </c>
      <c r="P161" s="82">
        <f t="shared" si="15"/>
        <v>346196.6</v>
      </c>
    </row>
    <row r="162" spans="1:16" x14ac:dyDescent="0.25">
      <c r="A162" s="79">
        <v>156</v>
      </c>
      <c r="B162" s="83">
        <v>37101</v>
      </c>
      <c r="C162" s="84" t="s">
        <v>251</v>
      </c>
      <c r="D162" s="85">
        <v>749900</v>
      </c>
      <c r="E162" s="106">
        <v>62500</v>
      </c>
      <c r="F162" s="106">
        <v>62500</v>
      </c>
      <c r="G162" s="106">
        <v>62500</v>
      </c>
      <c r="H162" s="106">
        <v>62500</v>
      </c>
      <c r="I162" s="106">
        <v>62500</v>
      </c>
      <c r="J162" s="106">
        <v>62500</v>
      </c>
      <c r="K162" s="106">
        <v>62500</v>
      </c>
      <c r="L162" s="106">
        <v>62500</v>
      </c>
      <c r="M162" s="106">
        <v>62500</v>
      </c>
      <c r="N162" s="106">
        <v>62500</v>
      </c>
      <c r="O162" s="106">
        <v>62500</v>
      </c>
      <c r="P162" s="106">
        <v>62400</v>
      </c>
    </row>
    <row r="163" spans="1:16" x14ac:dyDescent="0.25">
      <c r="A163" s="79">
        <v>157</v>
      </c>
      <c r="B163" s="83">
        <v>37201</v>
      </c>
      <c r="C163" s="84" t="s">
        <v>252</v>
      </c>
      <c r="D163" s="85">
        <v>630382</v>
      </c>
      <c r="E163" s="106">
        <v>52800</v>
      </c>
      <c r="F163" s="106">
        <v>52800</v>
      </c>
      <c r="G163" s="106">
        <v>52800</v>
      </c>
      <c r="H163" s="106">
        <v>52800</v>
      </c>
      <c r="I163" s="106">
        <v>52800</v>
      </c>
      <c r="J163" s="106">
        <v>52800</v>
      </c>
      <c r="K163" s="106">
        <v>52800</v>
      </c>
      <c r="L163" s="106">
        <v>52800</v>
      </c>
      <c r="M163" s="106">
        <v>52800</v>
      </c>
      <c r="N163" s="106">
        <v>65000</v>
      </c>
      <c r="O163" s="106">
        <v>60000</v>
      </c>
      <c r="P163" s="106">
        <v>30182</v>
      </c>
    </row>
    <row r="164" spans="1:16" ht="30" x14ac:dyDescent="0.25">
      <c r="A164" s="79">
        <v>158</v>
      </c>
      <c r="B164" s="83">
        <v>37301</v>
      </c>
      <c r="C164" s="84" t="s">
        <v>253</v>
      </c>
      <c r="D164" s="85">
        <v>21600</v>
      </c>
      <c r="E164" s="106">
        <v>1800</v>
      </c>
      <c r="F164" s="106">
        <v>1800</v>
      </c>
      <c r="G164" s="106">
        <v>1800</v>
      </c>
      <c r="H164" s="106">
        <v>1800</v>
      </c>
      <c r="I164" s="106">
        <v>1800</v>
      </c>
      <c r="J164" s="106">
        <v>1800</v>
      </c>
      <c r="K164" s="106">
        <v>1800</v>
      </c>
      <c r="L164" s="106">
        <v>1800</v>
      </c>
      <c r="M164" s="106">
        <v>1800</v>
      </c>
      <c r="N164" s="106">
        <v>1800</v>
      </c>
      <c r="O164" s="106">
        <v>1800</v>
      </c>
      <c r="P164" s="106">
        <v>1800</v>
      </c>
    </row>
    <row r="165" spans="1:16" x14ac:dyDescent="0.25">
      <c r="A165" s="79">
        <v>159</v>
      </c>
      <c r="B165" s="79">
        <v>37401</v>
      </c>
      <c r="C165" s="86" t="s">
        <v>254</v>
      </c>
      <c r="D165" s="87">
        <v>100</v>
      </c>
      <c r="E165" s="106"/>
      <c r="F165" s="106"/>
      <c r="G165" s="87">
        <v>100</v>
      </c>
      <c r="H165" s="106"/>
      <c r="I165" s="106"/>
      <c r="J165" s="106"/>
      <c r="K165" s="106"/>
      <c r="L165" s="106"/>
      <c r="M165" s="106"/>
      <c r="N165" s="106"/>
      <c r="O165" s="106"/>
      <c r="P165" s="106"/>
    </row>
    <row r="166" spans="1:16" x14ac:dyDescent="0.25">
      <c r="A166" s="79">
        <v>160</v>
      </c>
      <c r="B166" s="83">
        <v>37501</v>
      </c>
      <c r="C166" s="84" t="s">
        <v>255</v>
      </c>
      <c r="D166" s="85">
        <v>2650680</v>
      </c>
      <c r="E166" s="106">
        <v>251814.6</v>
      </c>
      <c r="F166" s="106">
        <v>212054.39999999999</v>
      </c>
      <c r="G166" s="106">
        <v>278321.40000000002</v>
      </c>
      <c r="H166" s="106">
        <v>291574.8</v>
      </c>
      <c r="I166" s="106">
        <v>238561.2</v>
      </c>
      <c r="J166" s="106">
        <v>185547.6</v>
      </c>
      <c r="K166" s="106">
        <v>159040.79999999999</v>
      </c>
      <c r="L166" s="106">
        <v>172294.2</v>
      </c>
      <c r="M166" s="106">
        <v>132534</v>
      </c>
      <c r="N166" s="106">
        <v>185547.6</v>
      </c>
      <c r="O166" s="106">
        <v>291574.8</v>
      </c>
      <c r="P166" s="106">
        <v>251814.6</v>
      </c>
    </row>
    <row r="167" spans="1:16" x14ac:dyDescent="0.25">
      <c r="A167" s="79">
        <v>161</v>
      </c>
      <c r="B167" s="79">
        <v>37601</v>
      </c>
      <c r="C167" s="86" t="s">
        <v>256</v>
      </c>
      <c r="D167" s="87">
        <v>100</v>
      </c>
      <c r="E167" s="106"/>
      <c r="F167" s="106"/>
      <c r="G167" s="87">
        <v>100</v>
      </c>
      <c r="H167" s="106"/>
      <c r="I167" s="106"/>
      <c r="J167" s="106"/>
      <c r="K167" s="106"/>
      <c r="L167" s="106"/>
      <c r="M167" s="106"/>
      <c r="N167" s="106"/>
      <c r="O167" s="106"/>
      <c r="P167" s="106"/>
    </row>
    <row r="168" spans="1:16" ht="30" x14ac:dyDescent="0.25">
      <c r="A168" s="79">
        <v>162</v>
      </c>
      <c r="B168" s="79">
        <v>37701</v>
      </c>
      <c r="C168" s="86" t="s">
        <v>257</v>
      </c>
      <c r="D168" s="87">
        <v>100</v>
      </c>
      <c r="E168" s="106"/>
      <c r="F168" s="106"/>
      <c r="G168" s="87">
        <v>100</v>
      </c>
      <c r="H168" s="106"/>
      <c r="I168" s="106"/>
      <c r="J168" s="106"/>
      <c r="K168" s="106"/>
      <c r="L168" s="106"/>
      <c r="M168" s="106"/>
      <c r="N168" s="106"/>
      <c r="O168" s="106"/>
      <c r="P168" s="106"/>
    </row>
    <row r="169" spans="1:16" ht="60" x14ac:dyDescent="0.25">
      <c r="A169" s="79">
        <v>163</v>
      </c>
      <c r="B169" s="79">
        <v>37801</v>
      </c>
      <c r="C169" s="86" t="s">
        <v>406</v>
      </c>
      <c r="D169" s="87">
        <v>100</v>
      </c>
      <c r="E169" s="106"/>
      <c r="F169" s="106"/>
      <c r="G169" s="87">
        <v>100</v>
      </c>
      <c r="H169" s="106"/>
      <c r="I169" s="106"/>
      <c r="J169" s="106"/>
      <c r="K169" s="106"/>
      <c r="L169" s="106"/>
      <c r="M169" s="106"/>
      <c r="N169" s="106"/>
      <c r="O169" s="106"/>
      <c r="P169" s="106"/>
    </row>
    <row r="170" spans="1:16" ht="60" x14ac:dyDescent="0.25">
      <c r="A170" s="79">
        <v>164</v>
      </c>
      <c r="B170" s="79">
        <v>37802</v>
      </c>
      <c r="C170" s="86" t="s">
        <v>407</v>
      </c>
      <c r="D170" s="87">
        <v>100</v>
      </c>
      <c r="E170" s="106"/>
      <c r="F170" s="106"/>
      <c r="G170" s="87">
        <v>100</v>
      </c>
      <c r="H170" s="106"/>
      <c r="I170" s="106"/>
      <c r="J170" s="106"/>
      <c r="K170" s="106"/>
      <c r="L170" s="106"/>
      <c r="M170" s="106"/>
      <c r="N170" s="106"/>
      <c r="O170" s="106"/>
      <c r="P170" s="106"/>
    </row>
    <row r="171" spans="1:16" ht="30" x14ac:dyDescent="0.25">
      <c r="A171" s="79">
        <v>165</v>
      </c>
      <c r="B171" s="79">
        <v>37901</v>
      </c>
      <c r="C171" s="86" t="s">
        <v>260</v>
      </c>
      <c r="D171" s="87">
        <v>100</v>
      </c>
      <c r="E171" s="106"/>
      <c r="F171" s="106"/>
      <c r="G171" s="87">
        <v>100</v>
      </c>
      <c r="H171" s="106"/>
      <c r="I171" s="106"/>
      <c r="J171" s="106"/>
      <c r="K171" s="106"/>
      <c r="L171" s="106"/>
      <c r="M171" s="106"/>
      <c r="N171" s="106"/>
      <c r="O171" s="106"/>
      <c r="P171" s="106"/>
    </row>
    <row r="172" spans="1:16" x14ac:dyDescent="0.25">
      <c r="A172" s="79">
        <v>166</v>
      </c>
      <c r="B172" s="80">
        <v>3800</v>
      </c>
      <c r="C172" s="81" t="s">
        <v>408</v>
      </c>
      <c r="D172" s="82">
        <f>SUM(D173:D177)</f>
        <v>81200</v>
      </c>
      <c r="E172" s="82">
        <f t="shared" ref="E172:P172" si="16">SUM(E173:E177)</f>
        <v>8000</v>
      </c>
      <c r="F172" s="82">
        <f t="shared" si="16"/>
        <v>6000</v>
      </c>
      <c r="G172" s="82">
        <f t="shared" si="16"/>
        <v>10200</v>
      </c>
      <c r="H172" s="82">
        <f t="shared" si="16"/>
        <v>6000</v>
      </c>
      <c r="I172" s="82">
        <f t="shared" si="16"/>
        <v>7000</v>
      </c>
      <c r="J172" s="82">
        <f t="shared" si="16"/>
        <v>6000</v>
      </c>
      <c r="K172" s="82">
        <f t="shared" si="16"/>
        <v>9000</v>
      </c>
      <c r="L172" s="82">
        <f t="shared" si="16"/>
        <v>6000</v>
      </c>
      <c r="M172" s="82">
        <f t="shared" si="16"/>
        <v>6000</v>
      </c>
      <c r="N172" s="82">
        <f t="shared" si="16"/>
        <v>6000</v>
      </c>
      <c r="O172" s="82">
        <f t="shared" si="16"/>
        <v>5500</v>
      </c>
      <c r="P172" s="82">
        <f t="shared" si="16"/>
        <v>5500</v>
      </c>
    </row>
    <row r="173" spans="1:16" x14ac:dyDescent="0.25">
      <c r="A173" s="79">
        <v>167</v>
      </c>
      <c r="B173" s="79">
        <v>38101</v>
      </c>
      <c r="C173" s="86" t="s">
        <v>261</v>
      </c>
      <c r="D173" s="87">
        <v>100</v>
      </c>
      <c r="E173" s="106"/>
      <c r="F173" s="106"/>
      <c r="G173" s="87">
        <v>100</v>
      </c>
      <c r="H173" s="106"/>
      <c r="I173" s="106"/>
      <c r="J173" s="106"/>
      <c r="K173" s="106"/>
      <c r="L173" s="106"/>
      <c r="M173" s="106"/>
      <c r="N173" s="106"/>
      <c r="O173" s="106"/>
      <c r="P173" s="106"/>
    </row>
    <row r="174" spans="1:16" x14ac:dyDescent="0.25">
      <c r="A174" s="79">
        <v>168</v>
      </c>
      <c r="B174" s="83">
        <v>38201</v>
      </c>
      <c r="C174" s="84" t="s">
        <v>262</v>
      </c>
      <c r="D174" s="85">
        <v>10000</v>
      </c>
      <c r="E174" s="106">
        <v>2000</v>
      </c>
      <c r="F174" s="106"/>
      <c r="G174" s="106">
        <v>4000</v>
      </c>
      <c r="H174" s="106"/>
      <c r="I174" s="106">
        <v>1000</v>
      </c>
      <c r="J174" s="106"/>
      <c r="K174" s="106">
        <v>3000</v>
      </c>
      <c r="L174" s="106"/>
      <c r="M174" s="106"/>
      <c r="N174" s="106"/>
      <c r="O174" s="106"/>
      <c r="P174" s="106"/>
    </row>
    <row r="175" spans="1:16" x14ac:dyDescent="0.25">
      <c r="A175" s="79">
        <v>169</v>
      </c>
      <c r="B175" s="83">
        <v>38301</v>
      </c>
      <c r="C175" s="84" t="s">
        <v>263</v>
      </c>
      <c r="D175" s="85">
        <v>35000</v>
      </c>
      <c r="E175" s="106">
        <v>3000</v>
      </c>
      <c r="F175" s="106">
        <v>3000</v>
      </c>
      <c r="G175" s="106">
        <v>3000</v>
      </c>
      <c r="H175" s="106">
        <v>3000</v>
      </c>
      <c r="I175" s="106">
        <v>3000</v>
      </c>
      <c r="J175" s="106">
        <v>3000</v>
      </c>
      <c r="K175" s="106">
        <v>3000</v>
      </c>
      <c r="L175" s="106">
        <v>3000</v>
      </c>
      <c r="M175" s="106">
        <v>3000</v>
      </c>
      <c r="N175" s="106">
        <v>3000</v>
      </c>
      <c r="O175" s="106">
        <v>2500</v>
      </c>
      <c r="P175" s="106">
        <v>2500</v>
      </c>
    </row>
    <row r="176" spans="1:16" x14ac:dyDescent="0.25">
      <c r="A176" s="79">
        <v>170</v>
      </c>
      <c r="B176" s="79">
        <v>38401</v>
      </c>
      <c r="C176" s="86" t="s">
        <v>264</v>
      </c>
      <c r="D176" s="87">
        <v>100</v>
      </c>
      <c r="E176" s="106"/>
      <c r="F176" s="106"/>
      <c r="G176" s="87">
        <v>100</v>
      </c>
      <c r="H176" s="106"/>
      <c r="I176" s="106"/>
      <c r="J176" s="106"/>
      <c r="K176" s="106"/>
      <c r="L176" s="106"/>
      <c r="M176" s="106"/>
      <c r="N176" s="106"/>
      <c r="O176" s="106"/>
      <c r="P176" s="106"/>
    </row>
    <row r="177" spans="1:16" x14ac:dyDescent="0.25">
      <c r="A177" s="79">
        <v>171</v>
      </c>
      <c r="B177" s="83">
        <v>38501</v>
      </c>
      <c r="C177" s="84" t="s">
        <v>265</v>
      </c>
      <c r="D177" s="85">
        <v>36000</v>
      </c>
      <c r="E177" s="106">
        <v>3000</v>
      </c>
      <c r="F177" s="106">
        <v>3000</v>
      </c>
      <c r="G177" s="106">
        <v>3000</v>
      </c>
      <c r="H177" s="106">
        <v>3000</v>
      </c>
      <c r="I177" s="106">
        <v>3000</v>
      </c>
      <c r="J177" s="106">
        <v>3000</v>
      </c>
      <c r="K177" s="106">
        <v>3000</v>
      </c>
      <c r="L177" s="106">
        <v>3000</v>
      </c>
      <c r="M177" s="106">
        <v>3000</v>
      </c>
      <c r="N177" s="106">
        <v>3000</v>
      </c>
      <c r="O177" s="106">
        <v>3000</v>
      </c>
      <c r="P177" s="106">
        <v>3000</v>
      </c>
    </row>
    <row r="178" spans="1:16" x14ac:dyDescent="0.25">
      <c r="A178" s="79">
        <v>172</v>
      </c>
      <c r="B178" s="80">
        <v>3900</v>
      </c>
      <c r="C178" s="81" t="s">
        <v>410</v>
      </c>
      <c r="D178" s="82">
        <f>SUM(D179:D182)</f>
        <v>250300</v>
      </c>
      <c r="E178" s="82">
        <f t="shared" ref="E178:P178" si="17">SUM(E179:E182)</f>
        <v>250000</v>
      </c>
      <c r="F178" s="82">
        <f t="shared" si="17"/>
        <v>0</v>
      </c>
      <c r="G178" s="82">
        <f t="shared" si="17"/>
        <v>300</v>
      </c>
      <c r="H178" s="82">
        <f t="shared" si="17"/>
        <v>0</v>
      </c>
      <c r="I178" s="82">
        <f t="shared" si="17"/>
        <v>0</v>
      </c>
      <c r="J178" s="82">
        <f t="shared" si="17"/>
        <v>0</v>
      </c>
      <c r="K178" s="82">
        <f t="shared" si="17"/>
        <v>0</v>
      </c>
      <c r="L178" s="82">
        <f t="shared" si="17"/>
        <v>0</v>
      </c>
      <c r="M178" s="82">
        <f t="shared" si="17"/>
        <v>0</v>
      </c>
      <c r="N178" s="82">
        <f t="shared" si="17"/>
        <v>0</v>
      </c>
      <c r="O178" s="82">
        <f t="shared" si="17"/>
        <v>0</v>
      </c>
      <c r="P178" s="82">
        <f t="shared" si="17"/>
        <v>0</v>
      </c>
    </row>
    <row r="179" spans="1:16" ht="30" x14ac:dyDescent="0.25">
      <c r="A179" s="79">
        <v>173</v>
      </c>
      <c r="B179" s="79">
        <v>39201</v>
      </c>
      <c r="C179" s="86" t="s">
        <v>266</v>
      </c>
      <c r="D179" s="87">
        <v>100</v>
      </c>
      <c r="E179" s="87"/>
      <c r="F179" s="87"/>
      <c r="G179" s="87">
        <v>100</v>
      </c>
      <c r="H179" s="87"/>
      <c r="I179" s="87"/>
      <c r="J179" s="87"/>
      <c r="K179" s="87"/>
      <c r="L179" s="87"/>
      <c r="M179" s="87"/>
      <c r="N179" s="87"/>
      <c r="O179" s="87"/>
      <c r="P179" s="87"/>
    </row>
    <row r="180" spans="1:16" x14ac:dyDescent="0.25">
      <c r="A180" s="79">
        <v>174</v>
      </c>
      <c r="B180" s="83">
        <v>39202</v>
      </c>
      <c r="C180" s="84" t="s">
        <v>267</v>
      </c>
      <c r="D180" s="85">
        <v>250000</v>
      </c>
      <c r="E180" s="85">
        <v>250000</v>
      </c>
      <c r="F180" s="106"/>
      <c r="G180" s="106"/>
      <c r="H180" s="106"/>
      <c r="I180" s="106"/>
      <c r="J180" s="106"/>
      <c r="K180" s="106"/>
      <c r="L180" s="106"/>
      <c r="M180" s="106"/>
      <c r="N180" s="106"/>
      <c r="O180" s="106"/>
      <c r="P180" s="106"/>
    </row>
    <row r="181" spans="1:16" ht="45" x14ac:dyDescent="0.25">
      <c r="A181" s="79">
        <v>175</v>
      </c>
      <c r="B181" s="79">
        <v>39801</v>
      </c>
      <c r="C181" s="86" t="s">
        <v>412</v>
      </c>
      <c r="D181" s="87">
        <v>100</v>
      </c>
      <c r="E181" s="106"/>
      <c r="F181" s="106"/>
      <c r="G181" s="87">
        <v>100</v>
      </c>
      <c r="H181" s="106"/>
      <c r="I181" s="106"/>
      <c r="J181" s="106"/>
      <c r="K181" s="106"/>
      <c r="L181" s="106"/>
      <c r="M181" s="106"/>
      <c r="N181" s="106"/>
      <c r="O181" s="106"/>
      <c r="P181" s="106"/>
    </row>
    <row r="182" spans="1:16" x14ac:dyDescent="0.25">
      <c r="A182" s="79">
        <v>176</v>
      </c>
      <c r="B182" s="79">
        <v>39901</v>
      </c>
      <c r="C182" s="86" t="s">
        <v>269</v>
      </c>
      <c r="D182" s="87">
        <v>100</v>
      </c>
      <c r="E182" s="106"/>
      <c r="F182" s="106"/>
      <c r="G182" s="87">
        <v>100</v>
      </c>
      <c r="H182" s="106"/>
      <c r="I182" s="106"/>
      <c r="J182" s="106"/>
      <c r="K182" s="106"/>
      <c r="L182" s="106"/>
      <c r="M182" s="106"/>
      <c r="N182" s="106"/>
      <c r="O182" s="106"/>
      <c r="P182" s="106"/>
    </row>
    <row r="183" spans="1:16" ht="30" x14ac:dyDescent="0.25">
      <c r="A183" s="96">
        <v>177</v>
      </c>
      <c r="B183" s="80">
        <v>5000</v>
      </c>
      <c r="C183" s="81" t="s">
        <v>270</v>
      </c>
      <c r="D183" s="82">
        <f>D184+D196+D199+D203+D211</f>
        <v>3557200.4</v>
      </c>
      <c r="E183" s="82">
        <f t="shared" ref="E183:P183" si="18">E184+E196+E199+E203+E211</f>
        <v>9499</v>
      </c>
      <c r="F183" s="82">
        <f t="shared" si="18"/>
        <v>3257797.4</v>
      </c>
      <c r="G183" s="82">
        <f t="shared" si="18"/>
        <v>1300</v>
      </c>
      <c r="H183" s="82">
        <f t="shared" si="18"/>
        <v>48980</v>
      </c>
      <c r="I183" s="82">
        <f t="shared" si="18"/>
        <v>239624</v>
      </c>
      <c r="J183" s="82">
        <f t="shared" si="18"/>
        <v>0</v>
      </c>
      <c r="K183" s="82">
        <f t="shared" si="18"/>
        <v>0</v>
      </c>
      <c r="L183" s="82">
        <f t="shared" si="18"/>
        <v>0</v>
      </c>
      <c r="M183" s="82">
        <f t="shared" si="18"/>
        <v>0</v>
      </c>
      <c r="N183" s="82">
        <f t="shared" si="18"/>
        <v>0</v>
      </c>
      <c r="O183" s="82">
        <f t="shared" si="18"/>
        <v>0</v>
      </c>
      <c r="P183" s="82">
        <f t="shared" si="18"/>
        <v>0</v>
      </c>
    </row>
    <row r="184" spans="1:16" ht="30" x14ac:dyDescent="0.25">
      <c r="A184" s="79">
        <v>178</v>
      </c>
      <c r="B184" s="80">
        <v>5100</v>
      </c>
      <c r="C184" s="81" t="s">
        <v>413</v>
      </c>
      <c r="D184" s="82">
        <f>SUM(D185:D195)</f>
        <v>770238.4</v>
      </c>
      <c r="E184" s="82">
        <f t="shared" ref="E184:P184" si="19">SUM(E185:E195)</f>
        <v>9499</v>
      </c>
      <c r="F184" s="82">
        <f t="shared" si="19"/>
        <v>527615.4</v>
      </c>
      <c r="G184" s="82">
        <f t="shared" si="19"/>
        <v>500</v>
      </c>
      <c r="H184" s="82">
        <f t="shared" si="19"/>
        <v>0</v>
      </c>
      <c r="I184" s="82">
        <f t="shared" si="19"/>
        <v>232624</v>
      </c>
      <c r="J184" s="82">
        <f t="shared" si="19"/>
        <v>0</v>
      </c>
      <c r="K184" s="82">
        <f t="shared" si="19"/>
        <v>0</v>
      </c>
      <c r="L184" s="82">
        <f t="shared" si="19"/>
        <v>0</v>
      </c>
      <c r="M184" s="82">
        <f t="shared" si="19"/>
        <v>0</v>
      </c>
      <c r="N184" s="82">
        <f t="shared" si="19"/>
        <v>0</v>
      </c>
      <c r="O184" s="82">
        <f t="shared" si="19"/>
        <v>0</v>
      </c>
      <c r="P184" s="82">
        <f t="shared" si="19"/>
        <v>0</v>
      </c>
    </row>
    <row r="185" spans="1:16" x14ac:dyDescent="0.25">
      <c r="A185" s="79">
        <v>179</v>
      </c>
      <c r="B185" s="83">
        <v>51107</v>
      </c>
      <c r="C185" s="84" t="s">
        <v>271</v>
      </c>
      <c r="D185" s="85">
        <v>142018.4</v>
      </c>
      <c r="E185" s="106"/>
      <c r="F185" s="85">
        <v>142018.4</v>
      </c>
      <c r="G185" s="106"/>
      <c r="H185" s="106"/>
      <c r="I185" s="106"/>
      <c r="J185" s="106"/>
      <c r="K185" s="106"/>
      <c r="L185" s="106"/>
      <c r="M185" s="106"/>
      <c r="N185" s="106"/>
      <c r="O185" s="106"/>
      <c r="P185" s="106"/>
    </row>
    <row r="186" spans="1:16" ht="30" x14ac:dyDescent="0.25">
      <c r="A186" s="79">
        <v>180</v>
      </c>
      <c r="B186" s="79">
        <v>51201</v>
      </c>
      <c r="C186" s="86" t="s">
        <v>272</v>
      </c>
      <c r="D186" s="87">
        <v>100</v>
      </c>
      <c r="E186" s="106"/>
      <c r="F186" s="106"/>
      <c r="G186" s="87">
        <v>100</v>
      </c>
      <c r="H186" s="106"/>
      <c r="I186" s="106"/>
      <c r="J186" s="106"/>
      <c r="K186" s="106"/>
      <c r="L186" s="106"/>
      <c r="M186" s="106"/>
      <c r="N186" s="106"/>
      <c r="O186" s="106"/>
      <c r="P186" s="106"/>
    </row>
    <row r="187" spans="1:16" ht="45" x14ac:dyDescent="0.25">
      <c r="A187" s="79">
        <v>181</v>
      </c>
      <c r="B187" s="79">
        <v>51301</v>
      </c>
      <c r="C187" s="86" t="s">
        <v>273</v>
      </c>
      <c r="D187" s="87">
        <v>100</v>
      </c>
      <c r="E187" s="106"/>
      <c r="F187" s="106"/>
      <c r="G187" s="87">
        <v>100</v>
      </c>
      <c r="H187" s="106"/>
      <c r="I187" s="106"/>
      <c r="J187" s="106"/>
      <c r="K187" s="106"/>
      <c r="L187" s="106"/>
      <c r="M187" s="106"/>
      <c r="N187" s="106"/>
      <c r="O187" s="106"/>
      <c r="P187" s="106"/>
    </row>
    <row r="188" spans="1:16" x14ac:dyDescent="0.25">
      <c r="A188" s="79">
        <v>182</v>
      </c>
      <c r="B188" s="83">
        <v>51503</v>
      </c>
      <c r="C188" s="84" t="s">
        <v>274</v>
      </c>
      <c r="D188" s="85">
        <v>384799</v>
      </c>
      <c r="E188" s="106"/>
      <c r="F188" s="85">
        <v>384799</v>
      </c>
      <c r="G188" s="106"/>
      <c r="H188" s="106"/>
      <c r="I188" s="106"/>
      <c r="J188" s="106"/>
      <c r="K188" s="106"/>
      <c r="L188" s="106"/>
      <c r="M188" s="106"/>
      <c r="N188" s="106"/>
      <c r="O188" s="106"/>
      <c r="P188" s="106"/>
    </row>
    <row r="189" spans="1:16" x14ac:dyDescent="0.25">
      <c r="A189" s="79">
        <v>183</v>
      </c>
      <c r="B189" s="79">
        <v>51504</v>
      </c>
      <c r="C189" s="86" t="s">
        <v>275</v>
      </c>
      <c r="D189" s="87">
        <v>100</v>
      </c>
      <c r="E189" s="106"/>
      <c r="F189" s="106"/>
      <c r="G189" s="87">
        <v>100</v>
      </c>
      <c r="H189" s="106"/>
      <c r="I189" s="106"/>
      <c r="J189" s="106"/>
      <c r="K189" s="106"/>
      <c r="L189" s="106"/>
      <c r="M189" s="106"/>
      <c r="N189" s="106"/>
      <c r="O189" s="106"/>
      <c r="P189" s="106"/>
    </row>
    <row r="190" spans="1:16" x14ac:dyDescent="0.25">
      <c r="A190" s="79">
        <v>184</v>
      </c>
      <c r="B190" s="83">
        <v>51901</v>
      </c>
      <c r="C190" s="84" t="s">
        <v>276</v>
      </c>
      <c r="D190" s="85">
        <v>5000</v>
      </c>
      <c r="E190" s="85">
        <v>5000</v>
      </c>
      <c r="F190" s="106"/>
      <c r="G190" s="106"/>
      <c r="H190" s="106"/>
      <c r="I190" s="106"/>
      <c r="J190" s="106"/>
      <c r="K190" s="106"/>
      <c r="L190" s="106"/>
      <c r="M190" s="106"/>
      <c r="N190" s="106"/>
      <c r="O190" s="106"/>
      <c r="P190" s="106"/>
    </row>
    <row r="191" spans="1:16" x14ac:dyDescent="0.25">
      <c r="A191" s="79">
        <v>185</v>
      </c>
      <c r="B191" s="79">
        <v>51902</v>
      </c>
      <c r="C191" s="86" t="s">
        <v>277</v>
      </c>
      <c r="D191" s="87">
        <v>100</v>
      </c>
      <c r="E191" s="106"/>
      <c r="F191" s="106"/>
      <c r="G191" s="87">
        <v>100</v>
      </c>
      <c r="H191" s="106"/>
      <c r="I191" s="106"/>
      <c r="J191" s="106"/>
      <c r="K191" s="106"/>
      <c r="L191" s="106"/>
      <c r="M191" s="106"/>
      <c r="N191" s="106"/>
      <c r="O191" s="106"/>
      <c r="P191" s="106"/>
    </row>
    <row r="192" spans="1:16" ht="30" x14ac:dyDescent="0.25">
      <c r="A192" s="79">
        <v>186</v>
      </c>
      <c r="B192" s="83">
        <v>51903</v>
      </c>
      <c r="C192" s="84" t="s">
        <v>278</v>
      </c>
      <c r="D192" s="85">
        <v>798</v>
      </c>
      <c r="E192" s="106"/>
      <c r="F192" s="85">
        <v>798</v>
      </c>
      <c r="G192" s="106"/>
      <c r="H192" s="106"/>
      <c r="I192" s="106"/>
      <c r="J192" s="106"/>
      <c r="K192" s="106"/>
      <c r="L192" s="106"/>
      <c r="M192" s="106"/>
      <c r="N192" s="106"/>
      <c r="O192" s="106"/>
      <c r="P192" s="106"/>
    </row>
    <row r="193" spans="1:16" ht="30" x14ac:dyDescent="0.25">
      <c r="A193" s="79">
        <v>187</v>
      </c>
      <c r="B193" s="79">
        <v>51906</v>
      </c>
      <c r="C193" s="86" t="s">
        <v>279</v>
      </c>
      <c r="D193" s="87">
        <v>4499</v>
      </c>
      <c r="E193" s="87">
        <v>4499</v>
      </c>
      <c r="F193" s="106"/>
      <c r="G193" s="106"/>
      <c r="H193" s="106"/>
      <c r="I193" s="106"/>
      <c r="J193" s="106"/>
      <c r="K193" s="106"/>
      <c r="L193" s="106"/>
      <c r="M193" s="106"/>
      <c r="N193" s="106"/>
      <c r="O193" s="106"/>
      <c r="P193" s="106"/>
    </row>
    <row r="194" spans="1:16" x14ac:dyDescent="0.25">
      <c r="A194" s="79">
        <v>188</v>
      </c>
      <c r="B194" s="79">
        <v>51907</v>
      </c>
      <c r="C194" s="86" t="s">
        <v>280</v>
      </c>
      <c r="D194" s="87">
        <v>100</v>
      </c>
      <c r="E194" s="106"/>
      <c r="F194" s="106"/>
      <c r="G194" s="87">
        <v>100</v>
      </c>
      <c r="H194" s="106"/>
      <c r="I194" s="106"/>
      <c r="J194" s="106"/>
      <c r="K194" s="106"/>
      <c r="L194" s="106"/>
      <c r="M194" s="106"/>
      <c r="N194" s="106"/>
      <c r="O194" s="106"/>
      <c r="P194" s="106"/>
    </row>
    <row r="195" spans="1:16" x14ac:dyDescent="0.25">
      <c r="A195" s="79">
        <v>189</v>
      </c>
      <c r="B195" s="83">
        <v>51908</v>
      </c>
      <c r="C195" s="84" t="s">
        <v>281</v>
      </c>
      <c r="D195" s="85">
        <v>232624</v>
      </c>
      <c r="E195" s="106"/>
      <c r="F195" s="106"/>
      <c r="G195" s="106"/>
      <c r="H195" s="106"/>
      <c r="I195" s="106">
        <v>232624</v>
      </c>
      <c r="J195" s="106"/>
      <c r="K195" s="106"/>
      <c r="L195" s="106"/>
      <c r="M195" s="106"/>
      <c r="N195" s="106"/>
      <c r="O195" s="106"/>
      <c r="P195" s="106"/>
    </row>
    <row r="196" spans="1:16" ht="30" x14ac:dyDescent="0.25">
      <c r="A196" s="79">
        <v>190</v>
      </c>
      <c r="B196" s="80">
        <v>5200</v>
      </c>
      <c r="C196" s="81" t="s">
        <v>418</v>
      </c>
      <c r="D196" s="82">
        <f>SUM(D197:D198)</f>
        <v>65279</v>
      </c>
      <c r="E196" s="82">
        <f t="shared" ref="E196:P196" si="20">SUM(E197:E198)</f>
        <v>0</v>
      </c>
      <c r="F196" s="82">
        <f t="shared" si="20"/>
        <v>41999</v>
      </c>
      <c r="G196" s="82">
        <f t="shared" si="20"/>
        <v>0</v>
      </c>
      <c r="H196" s="82">
        <f t="shared" si="20"/>
        <v>23280</v>
      </c>
      <c r="I196" s="82">
        <f t="shared" si="20"/>
        <v>0</v>
      </c>
      <c r="J196" s="82">
        <f t="shared" si="20"/>
        <v>0</v>
      </c>
      <c r="K196" s="82">
        <f t="shared" si="20"/>
        <v>0</v>
      </c>
      <c r="L196" s="82">
        <f t="shared" si="20"/>
        <v>0</v>
      </c>
      <c r="M196" s="82">
        <f t="shared" si="20"/>
        <v>0</v>
      </c>
      <c r="N196" s="82">
        <f t="shared" si="20"/>
        <v>0</v>
      </c>
      <c r="O196" s="82">
        <f t="shared" si="20"/>
        <v>0</v>
      </c>
      <c r="P196" s="82">
        <f t="shared" si="20"/>
        <v>0</v>
      </c>
    </row>
    <row r="197" spans="1:16" x14ac:dyDescent="0.25">
      <c r="A197" s="79">
        <v>191</v>
      </c>
      <c r="B197" s="83">
        <v>52101</v>
      </c>
      <c r="C197" s="84" t="s">
        <v>282</v>
      </c>
      <c r="D197" s="85">
        <v>23280</v>
      </c>
      <c r="E197" s="106"/>
      <c r="F197" s="106"/>
      <c r="G197" s="106"/>
      <c r="H197" s="106">
        <v>23280</v>
      </c>
      <c r="I197" s="106"/>
      <c r="J197" s="106"/>
      <c r="K197" s="106"/>
      <c r="L197" s="106"/>
      <c r="M197" s="106"/>
      <c r="N197" s="106"/>
      <c r="O197" s="106"/>
      <c r="P197" s="106"/>
    </row>
    <row r="198" spans="1:16" x14ac:dyDescent="0.25">
      <c r="A198" s="79">
        <v>192</v>
      </c>
      <c r="B198" s="83">
        <v>52301</v>
      </c>
      <c r="C198" s="84" t="s">
        <v>283</v>
      </c>
      <c r="D198" s="85">
        <v>41999</v>
      </c>
      <c r="E198" s="106"/>
      <c r="F198" s="106">
        <v>41999</v>
      </c>
      <c r="G198" s="106"/>
      <c r="H198" s="106"/>
      <c r="I198" s="106"/>
      <c r="J198" s="106"/>
      <c r="K198" s="106"/>
      <c r="L198" s="106"/>
      <c r="M198" s="106"/>
      <c r="N198" s="106"/>
      <c r="O198" s="106"/>
      <c r="P198" s="106"/>
    </row>
    <row r="199" spans="1:16" x14ac:dyDescent="0.25">
      <c r="A199" s="79">
        <v>193</v>
      </c>
      <c r="B199" s="80">
        <v>5400</v>
      </c>
      <c r="C199" s="81" t="s">
        <v>421</v>
      </c>
      <c r="D199" s="82">
        <f>SUM(D200:D202)</f>
        <v>2708290</v>
      </c>
      <c r="E199" s="82">
        <f t="shared" ref="E199:P199" si="21">SUM(E200:E202)</f>
        <v>0</v>
      </c>
      <c r="F199" s="82">
        <f t="shared" si="21"/>
        <v>2682490</v>
      </c>
      <c r="G199" s="82">
        <f t="shared" si="21"/>
        <v>100</v>
      </c>
      <c r="H199" s="82">
        <f t="shared" si="21"/>
        <v>25700</v>
      </c>
      <c r="I199" s="82">
        <f t="shared" si="21"/>
        <v>0</v>
      </c>
      <c r="J199" s="82">
        <f t="shared" si="21"/>
        <v>0</v>
      </c>
      <c r="K199" s="82">
        <f t="shared" si="21"/>
        <v>0</v>
      </c>
      <c r="L199" s="82">
        <f t="shared" si="21"/>
        <v>0</v>
      </c>
      <c r="M199" s="82">
        <f t="shared" si="21"/>
        <v>0</v>
      </c>
      <c r="N199" s="82">
        <f t="shared" si="21"/>
        <v>0</v>
      </c>
      <c r="O199" s="82">
        <f t="shared" si="21"/>
        <v>0</v>
      </c>
      <c r="P199" s="82">
        <f t="shared" si="21"/>
        <v>0</v>
      </c>
    </row>
    <row r="200" spans="1:16" x14ac:dyDescent="0.25">
      <c r="A200" s="79">
        <v>194</v>
      </c>
      <c r="B200" s="83">
        <v>54101</v>
      </c>
      <c r="C200" s="84" t="s">
        <v>284</v>
      </c>
      <c r="D200" s="85">
        <v>2682490</v>
      </c>
      <c r="E200" s="106"/>
      <c r="F200" s="85">
        <v>2682490</v>
      </c>
      <c r="G200" s="106"/>
      <c r="H200" s="106"/>
      <c r="I200" s="106"/>
      <c r="J200" s="106"/>
      <c r="K200" s="106"/>
      <c r="L200" s="106"/>
      <c r="M200" s="106"/>
      <c r="N200" s="106"/>
      <c r="O200" s="106"/>
      <c r="P200" s="106"/>
    </row>
    <row r="201" spans="1:16" x14ac:dyDescent="0.25">
      <c r="A201" s="79">
        <v>195</v>
      </c>
      <c r="B201" s="79">
        <v>54201</v>
      </c>
      <c r="C201" s="86" t="s">
        <v>285</v>
      </c>
      <c r="D201" s="87">
        <v>100</v>
      </c>
      <c r="E201" s="106"/>
      <c r="F201" s="106"/>
      <c r="G201" s="87">
        <v>100</v>
      </c>
      <c r="H201" s="106"/>
      <c r="I201" s="106"/>
      <c r="J201" s="106"/>
      <c r="K201" s="106"/>
      <c r="L201" s="106"/>
      <c r="M201" s="106"/>
      <c r="N201" s="106"/>
      <c r="O201" s="106"/>
      <c r="P201" s="106"/>
    </row>
    <row r="202" spans="1:16" x14ac:dyDescent="0.25">
      <c r="A202" s="79">
        <v>196</v>
      </c>
      <c r="B202" s="83">
        <v>54901</v>
      </c>
      <c r="C202" s="84" t="s">
        <v>286</v>
      </c>
      <c r="D202" s="85">
        <v>25700</v>
      </c>
      <c r="E202" s="106"/>
      <c r="F202" s="106"/>
      <c r="G202" s="106"/>
      <c r="H202" s="85">
        <v>25700</v>
      </c>
      <c r="I202" s="106"/>
      <c r="J202" s="106"/>
      <c r="K202" s="106"/>
      <c r="L202" s="106"/>
      <c r="M202" s="106"/>
      <c r="N202" s="106"/>
      <c r="O202" s="106"/>
      <c r="P202" s="106"/>
    </row>
    <row r="203" spans="1:16" ht="30" x14ac:dyDescent="0.25">
      <c r="A203" s="79">
        <v>197</v>
      </c>
      <c r="B203" s="80">
        <v>5600</v>
      </c>
      <c r="C203" s="81" t="s">
        <v>424</v>
      </c>
      <c r="D203" s="82">
        <f>SUM(D204:D210)</f>
        <v>13193</v>
      </c>
      <c r="E203" s="82">
        <f t="shared" ref="E203:P203" si="22">SUM(E204:E210)</f>
        <v>0</v>
      </c>
      <c r="F203" s="82">
        <f t="shared" si="22"/>
        <v>5693</v>
      </c>
      <c r="G203" s="82">
        <f t="shared" si="22"/>
        <v>500</v>
      </c>
      <c r="H203" s="82">
        <f t="shared" si="22"/>
        <v>0</v>
      </c>
      <c r="I203" s="82">
        <f t="shared" si="22"/>
        <v>7000</v>
      </c>
      <c r="J203" s="82">
        <f t="shared" si="22"/>
        <v>0</v>
      </c>
      <c r="K203" s="82">
        <f t="shared" si="22"/>
        <v>0</v>
      </c>
      <c r="L203" s="82">
        <f t="shared" si="22"/>
        <v>0</v>
      </c>
      <c r="M203" s="82">
        <f t="shared" si="22"/>
        <v>0</v>
      </c>
      <c r="N203" s="82">
        <f t="shared" si="22"/>
        <v>0</v>
      </c>
      <c r="O203" s="82">
        <f t="shared" si="22"/>
        <v>0</v>
      </c>
      <c r="P203" s="82">
        <f t="shared" si="22"/>
        <v>0</v>
      </c>
    </row>
    <row r="204" spans="1:16" ht="45" x14ac:dyDescent="0.25">
      <c r="A204" s="79">
        <v>198</v>
      </c>
      <c r="B204" s="83">
        <v>56401</v>
      </c>
      <c r="C204" s="84" t="s">
        <v>425</v>
      </c>
      <c r="D204" s="85">
        <v>100</v>
      </c>
      <c r="E204" s="106"/>
      <c r="F204" s="106"/>
      <c r="G204" s="85">
        <v>100</v>
      </c>
      <c r="H204" s="106"/>
      <c r="I204" s="106"/>
      <c r="J204" s="106"/>
      <c r="K204" s="106"/>
      <c r="L204" s="106"/>
      <c r="M204" s="106"/>
      <c r="N204" s="106"/>
      <c r="O204" s="106"/>
      <c r="P204" s="106"/>
    </row>
    <row r="205" spans="1:16" x14ac:dyDescent="0.25">
      <c r="A205" s="79">
        <v>199</v>
      </c>
      <c r="B205" s="79">
        <v>56502</v>
      </c>
      <c r="C205" s="86" t="s">
        <v>288</v>
      </c>
      <c r="D205" s="87">
        <v>100</v>
      </c>
      <c r="E205" s="106"/>
      <c r="F205" s="106"/>
      <c r="G205" s="87">
        <v>100</v>
      </c>
      <c r="H205" s="106"/>
      <c r="I205" s="106"/>
      <c r="J205" s="106"/>
      <c r="K205" s="106"/>
      <c r="L205" s="106"/>
      <c r="M205" s="106"/>
      <c r="N205" s="106"/>
      <c r="O205" s="106"/>
      <c r="P205" s="106"/>
    </row>
    <row r="206" spans="1:16" x14ac:dyDescent="0.25">
      <c r="A206" s="79">
        <v>200</v>
      </c>
      <c r="B206" s="83">
        <v>56601</v>
      </c>
      <c r="C206" s="84" t="s">
        <v>426</v>
      </c>
      <c r="D206" s="85">
        <v>5693</v>
      </c>
      <c r="E206" s="106"/>
      <c r="F206" s="85">
        <v>5693</v>
      </c>
      <c r="G206" s="106"/>
      <c r="H206" s="106"/>
      <c r="I206" s="106"/>
      <c r="J206" s="106"/>
      <c r="K206" s="106"/>
      <c r="L206" s="106"/>
      <c r="M206" s="106"/>
      <c r="N206" s="106"/>
      <c r="O206" s="106"/>
      <c r="P206" s="106"/>
    </row>
    <row r="207" spans="1:16" ht="30" x14ac:dyDescent="0.25">
      <c r="A207" s="79">
        <v>201</v>
      </c>
      <c r="B207" s="83">
        <v>56604</v>
      </c>
      <c r="C207" s="84" t="s">
        <v>428</v>
      </c>
      <c r="D207" s="85">
        <v>7000</v>
      </c>
      <c r="E207" s="106"/>
      <c r="F207" s="106"/>
      <c r="G207" s="106"/>
      <c r="H207" s="106"/>
      <c r="I207" s="106">
        <v>7000</v>
      </c>
      <c r="J207" s="106"/>
      <c r="K207" s="106"/>
      <c r="L207" s="106"/>
      <c r="M207" s="106"/>
      <c r="N207" s="106"/>
      <c r="O207" s="106"/>
      <c r="P207" s="106"/>
    </row>
    <row r="208" spans="1:16" ht="30" x14ac:dyDescent="0.25">
      <c r="A208" s="79">
        <v>202</v>
      </c>
      <c r="B208" s="79">
        <v>56606</v>
      </c>
      <c r="C208" s="86" t="s">
        <v>430</v>
      </c>
      <c r="D208" s="87">
        <v>100</v>
      </c>
      <c r="E208" s="106"/>
      <c r="F208" s="106"/>
      <c r="G208" s="87">
        <v>100</v>
      </c>
      <c r="H208" s="106"/>
      <c r="I208" s="106"/>
      <c r="J208" s="106"/>
      <c r="K208" s="106"/>
      <c r="L208" s="106"/>
      <c r="M208" s="106"/>
      <c r="N208" s="106"/>
      <c r="O208" s="106"/>
      <c r="P208" s="106"/>
    </row>
    <row r="209" spans="1:16" ht="30" x14ac:dyDescent="0.25">
      <c r="A209" s="79">
        <v>203</v>
      </c>
      <c r="B209" s="79">
        <v>56704</v>
      </c>
      <c r="C209" s="86" t="s">
        <v>290</v>
      </c>
      <c r="D209" s="87">
        <v>100</v>
      </c>
      <c r="E209" s="106"/>
      <c r="F209" s="106"/>
      <c r="G209" s="87">
        <v>100</v>
      </c>
      <c r="H209" s="106"/>
      <c r="I209" s="106"/>
      <c r="J209" s="106"/>
      <c r="K209" s="106"/>
      <c r="L209" s="106"/>
      <c r="M209" s="106"/>
      <c r="N209" s="106"/>
      <c r="O209" s="106"/>
      <c r="P209" s="106"/>
    </row>
    <row r="210" spans="1:16" x14ac:dyDescent="0.25">
      <c r="A210" s="79">
        <v>204</v>
      </c>
      <c r="B210" s="79">
        <v>56902</v>
      </c>
      <c r="C210" s="86" t="s">
        <v>276</v>
      </c>
      <c r="D210" s="87">
        <v>100</v>
      </c>
      <c r="E210" s="106"/>
      <c r="F210" s="106"/>
      <c r="G210" s="87">
        <v>100</v>
      </c>
      <c r="H210" s="106"/>
      <c r="I210" s="106"/>
      <c r="J210" s="106"/>
      <c r="K210" s="106"/>
      <c r="L210" s="106"/>
      <c r="M210" s="106"/>
      <c r="N210" s="106"/>
      <c r="O210" s="106"/>
      <c r="P210" s="106"/>
    </row>
    <row r="211" spans="1:16" x14ac:dyDescent="0.25">
      <c r="A211" s="79">
        <v>205</v>
      </c>
      <c r="B211" s="80">
        <v>5900</v>
      </c>
      <c r="C211" s="81" t="s">
        <v>431</v>
      </c>
      <c r="D211" s="82">
        <f>SUM(D212:D213)</f>
        <v>200</v>
      </c>
      <c r="E211" s="82">
        <f t="shared" ref="E211:P211" si="23">SUM(E212:E213)</f>
        <v>0</v>
      </c>
      <c r="F211" s="82">
        <f t="shared" si="23"/>
        <v>0</v>
      </c>
      <c r="G211" s="82">
        <f t="shared" si="23"/>
        <v>200</v>
      </c>
      <c r="H211" s="82">
        <f t="shared" si="23"/>
        <v>0</v>
      </c>
      <c r="I211" s="82">
        <f t="shared" si="23"/>
        <v>0</v>
      </c>
      <c r="J211" s="82">
        <f t="shared" si="23"/>
        <v>0</v>
      </c>
      <c r="K211" s="82">
        <f t="shared" si="23"/>
        <v>0</v>
      </c>
      <c r="L211" s="82">
        <f t="shared" si="23"/>
        <v>0</v>
      </c>
      <c r="M211" s="82">
        <f t="shared" si="23"/>
        <v>0</v>
      </c>
      <c r="N211" s="82">
        <f t="shared" si="23"/>
        <v>0</v>
      </c>
      <c r="O211" s="82">
        <f t="shared" si="23"/>
        <v>0</v>
      </c>
      <c r="P211" s="82">
        <f t="shared" si="23"/>
        <v>0</v>
      </c>
    </row>
    <row r="212" spans="1:16" x14ac:dyDescent="0.25">
      <c r="A212" s="79">
        <v>206</v>
      </c>
      <c r="B212" s="79">
        <v>59101</v>
      </c>
      <c r="C212" s="86" t="s">
        <v>291</v>
      </c>
      <c r="D212" s="87">
        <v>100</v>
      </c>
      <c r="E212" s="106"/>
      <c r="F212" s="106"/>
      <c r="G212" s="87">
        <v>100</v>
      </c>
      <c r="H212" s="106"/>
      <c r="I212" s="106"/>
      <c r="J212" s="106"/>
      <c r="K212" s="106"/>
      <c r="L212" s="106"/>
      <c r="M212" s="106"/>
      <c r="N212" s="106"/>
      <c r="O212" s="106"/>
      <c r="P212" s="106"/>
    </row>
    <row r="213" spans="1:16" ht="30" x14ac:dyDescent="0.25">
      <c r="A213" s="79">
        <v>207</v>
      </c>
      <c r="B213" s="79">
        <v>59701</v>
      </c>
      <c r="C213" s="86" t="s">
        <v>292</v>
      </c>
      <c r="D213" s="87">
        <v>100</v>
      </c>
      <c r="E213" s="106"/>
      <c r="F213" s="106"/>
      <c r="G213" s="87">
        <v>100</v>
      </c>
      <c r="H213" s="106"/>
      <c r="I213" s="106"/>
      <c r="J213" s="106"/>
      <c r="K213" s="106"/>
      <c r="L213" s="106"/>
      <c r="M213" s="106"/>
      <c r="N213" s="106"/>
      <c r="O213" s="106"/>
      <c r="P213" s="106"/>
    </row>
    <row r="214" spans="1:16" x14ac:dyDescent="0.25">
      <c r="A214" s="79"/>
      <c r="B214" s="79"/>
      <c r="C214" s="86"/>
      <c r="D214" s="87"/>
      <c r="E214" s="106"/>
      <c r="F214" s="106"/>
      <c r="G214" s="106"/>
      <c r="H214" s="106"/>
      <c r="I214" s="106"/>
      <c r="J214" s="106"/>
      <c r="K214" s="106"/>
      <c r="L214" s="106"/>
      <c r="M214" s="106"/>
      <c r="N214" s="106"/>
      <c r="O214" s="106"/>
      <c r="P214" s="106"/>
    </row>
    <row r="215" spans="1:16" x14ac:dyDescent="0.25">
      <c r="A215" s="79">
        <v>208</v>
      </c>
      <c r="B215" s="79"/>
      <c r="C215" s="81" t="s">
        <v>432</v>
      </c>
      <c r="D215" s="82">
        <f>D6+D108+D183</f>
        <v>13301639.65</v>
      </c>
      <c r="E215" s="82">
        <f t="shared" ref="E215:P215" si="24">E6+E108+E183</f>
        <v>1636110.33</v>
      </c>
      <c r="F215" s="82">
        <f t="shared" si="24"/>
        <v>4058987.16</v>
      </c>
      <c r="G215" s="82">
        <f t="shared" si="24"/>
        <v>1074600.19</v>
      </c>
      <c r="H215" s="82">
        <f t="shared" si="24"/>
        <v>882891.46000000008</v>
      </c>
      <c r="I215" s="82">
        <f t="shared" si="24"/>
        <v>1072301.3900000001</v>
      </c>
      <c r="J215" s="82">
        <f t="shared" si="24"/>
        <v>674193.49</v>
      </c>
      <c r="K215" s="82">
        <f t="shared" si="24"/>
        <v>655645.77</v>
      </c>
      <c r="L215" s="82">
        <f t="shared" si="24"/>
        <v>722156.42999999993</v>
      </c>
      <c r="M215" s="82">
        <f t="shared" si="24"/>
        <v>573232.25</v>
      </c>
      <c r="N215" s="82">
        <f t="shared" si="24"/>
        <v>584255.06999999995</v>
      </c>
      <c r="O215" s="82">
        <f t="shared" si="24"/>
        <v>722661.26</v>
      </c>
      <c r="P215" s="82">
        <f t="shared" si="24"/>
        <v>644604.85</v>
      </c>
    </row>
  </sheetData>
  <autoFilter ref="A5:D213"/>
  <printOptions horizontalCentered="1"/>
  <pageMargins left="0" right="0" top="0" bottom="0.59055118110236227" header="0.31496062992125984" footer="0.31496062992125984"/>
  <pageSetup paperSize="5" scale="75" orientation="landscape" horizontalDpi="360" verticalDpi="360" r:id="rId1"/>
  <headerFooter>
    <oddFooter>&amp;L&amp;A&amp;R&amp;P/&amp;N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CONSOLIDADO</vt:lpstr>
      <vt:lpstr>COSTO OP POR UR</vt:lpstr>
      <vt:lpstr>CONCEPTO</vt:lpstr>
      <vt:lpstr>EXPECTATIVA CIERRE</vt:lpstr>
      <vt:lpstr>CALENDARIO</vt:lpstr>
      <vt:lpstr>CALENDARIO!Títulos_a_imprimir</vt:lpstr>
      <vt:lpstr>CONCEPTO!Títulos_a_imprimir</vt:lpstr>
      <vt:lpstr>CONSOLIDADO!Títulos_a_imprimir</vt:lpstr>
      <vt:lpstr>'COSTO OP POR UR'!Títulos_a_imprimir</vt:lpstr>
      <vt:lpstr>'EXPECTATIVA CIERRE'!Títulos_a_imprimir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SECRETARIO</dc:creator>
  <cp:lastModifiedBy>MARTIN1</cp:lastModifiedBy>
  <cp:lastPrinted>2018-10-31T18:33:04Z</cp:lastPrinted>
  <dcterms:created xsi:type="dcterms:W3CDTF">2017-11-24T19:56:45Z</dcterms:created>
  <dcterms:modified xsi:type="dcterms:W3CDTF">2020-04-22T18:19:31Z</dcterms:modified>
</cp:coreProperties>
</file>